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A-Hrnčo\Združenie rodičov a priateľov EGT\20212022\"/>
    </mc:Choice>
  </mc:AlternateContent>
  <bookViews>
    <workbookView xWindow="0" yWindow="0" windowWidth="19200" windowHeight="7800"/>
  </bookViews>
  <sheets>
    <sheet name="predpoklad 20212022" sheetId="1" r:id="rId1"/>
  </sheets>
  <definedNames>
    <definedName name="_xlnm.Print_Area" localSheetId="0">'predpoklad 20212022'!$A$1:$R$125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G35" i="1" l="1"/>
  <c r="G102" i="1"/>
  <c r="D88" i="1" l="1"/>
  <c r="C93" i="1"/>
  <c r="F93" i="1"/>
  <c r="E88" i="1"/>
  <c r="C88" i="1"/>
  <c r="G61" i="1"/>
  <c r="C16" i="1"/>
  <c r="C15" i="1"/>
  <c r="C63" i="1"/>
  <c r="C19" i="1"/>
  <c r="F19" i="1" s="1"/>
  <c r="C18" i="1"/>
  <c r="E15" i="1"/>
  <c r="G55" i="1" l="1"/>
  <c r="G99" i="1"/>
  <c r="G95" i="1"/>
  <c r="G88" i="1"/>
  <c r="G84" i="1"/>
  <c r="G78" i="1"/>
  <c r="G74" i="1"/>
  <c r="G68" i="1"/>
  <c r="G50" i="1"/>
  <c r="G47" i="1"/>
  <c r="G43" i="1"/>
  <c r="G39" i="1"/>
  <c r="G26" i="1"/>
  <c r="G20" i="1"/>
  <c r="G15" i="1"/>
  <c r="B7" i="1"/>
  <c r="C113" i="1"/>
  <c r="I113" i="1" s="1"/>
  <c r="C112" i="1"/>
  <c r="I112" i="1" s="1"/>
  <c r="C111" i="1"/>
  <c r="I111" i="1" s="1"/>
  <c r="C110" i="1"/>
  <c r="I110" i="1" s="1"/>
  <c r="C109" i="1"/>
  <c r="I109" i="1" s="1"/>
  <c r="E108" i="1"/>
  <c r="D108" i="1"/>
  <c r="C105" i="1"/>
  <c r="I105" i="1" s="1"/>
  <c r="C104" i="1"/>
  <c r="I104" i="1" s="1"/>
  <c r="C103" i="1"/>
  <c r="I103" i="1" s="1"/>
  <c r="E102" i="1"/>
  <c r="D102" i="1"/>
  <c r="B102" i="1"/>
  <c r="C100" i="1"/>
  <c r="F100" i="1" s="1"/>
  <c r="E99" i="1"/>
  <c r="D99" i="1"/>
  <c r="B99" i="1"/>
  <c r="C97" i="1"/>
  <c r="C96" i="1"/>
  <c r="E95" i="1"/>
  <c r="D95" i="1"/>
  <c r="B95" i="1"/>
  <c r="C92" i="1"/>
  <c r="F92" i="1" s="1"/>
  <c r="C91" i="1"/>
  <c r="F91" i="1" s="1"/>
  <c r="C90" i="1"/>
  <c r="F90" i="1" s="1"/>
  <c r="C89" i="1"/>
  <c r="F89" i="1" s="1"/>
  <c r="B88" i="1"/>
  <c r="C86" i="1"/>
  <c r="C85" i="1"/>
  <c r="E84" i="1"/>
  <c r="D84" i="1"/>
  <c r="B84" i="1"/>
  <c r="C82" i="1"/>
  <c r="F82" i="1" s="1"/>
  <c r="C81" i="1"/>
  <c r="F81" i="1" s="1"/>
  <c r="C80" i="1"/>
  <c r="F80" i="1" s="1"/>
  <c r="C79" i="1"/>
  <c r="F79" i="1" s="1"/>
  <c r="E78" i="1"/>
  <c r="D78" i="1"/>
  <c r="B78" i="1"/>
  <c r="C76" i="1"/>
  <c r="C75" i="1"/>
  <c r="E74" i="1"/>
  <c r="D74" i="1"/>
  <c r="B74" i="1"/>
  <c r="C73" i="1"/>
  <c r="F73" i="1" s="1"/>
  <c r="C71" i="1"/>
  <c r="F71" i="1" s="1"/>
  <c r="C70" i="1"/>
  <c r="F70" i="1" s="1"/>
  <c r="C69" i="1"/>
  <c r="F69" i="1" s="1"/>
  <c r="E68" i="1"/>
  <c r="D68" i="1"/>
  <c r="B68" i="1"/>
  <c r="C66" i="1"/>
  <c r="C65" i="1"/>
  <c r="C64" i="1"/>
  <c r="C62" i="1"/>
  <c r="E61" i="1"/>
  <c r="D61" i="1"/>
  <c r="B61" i="1"/>
  <c r="C59" i="1"/>
  <c r="F59" i="1" s="1"/>
  <c r="C58" i="1"/>
  <c r="F58" i="1" s="1"/>
  <c r="C57" i="1"/>
  <c r="F57" i="1" s="1"/>
  <c r="F56" i="1"/>
  <c r="E55" i="1"/>
  <c r="D55" i="1"/>
  <c r="B55" i="1"/>
  <c r="C54" i="1"/>
  <c r="F54" i="1" s="1"/>
  <c r="C52" i="1"/>
  <c r="I52" i="1" s="1"/>
  <c r="C51" i="1"/>
  <c r="I51" i="1" s="1"/>
  <c r="O51" i="1" s="1"/>
  <c r="E50" i="1"/>
  <c r="D50" i="1"/>
  <c r="B50" i="1"/>
  <c r="C48" i="1"/>
  <c r="F48" i="1" s="1"/>
  <c r="E47" i="1"/>
  <c r="D47" i="1"/>
  <c r="B47" i="1"/>
  <c r="C45" i="1"/>
  <c r="I45" i="1" s="1"/>
  <c r="C44" i="1"/>
  <c r="I44" i="1" s="1"/>
  <c r="E43" i="1"/>
  <c r="D43" i="1"/>
  <c r="B43" i="1"/>
  <c r="I42" i="1"/>
  <c r="C41" i="1"/>
  <c r="I41" i="1" s="1"/>
  <c r="C40" i="1"/>
  <c r="I40" i="1" s="1"/>
  <c r="E39" i="1"/>
  <c r="D39" i="1"/>
  <c r="C37" i="1"/>
  <c r="F37" i="1" s="1"/>
  <c r="C36" i="1"/>
  <c r="F36" i="1" s="1"/>
  <c r="E35" i="1"/>
  <c r="D35" i="1"/>
  <c r="B35" i="1"/>
  <c r="C34" i="1"/>
  <c r="F34" i="1" s="1"/>
  <c r="C33" i="1"/>
  <c r="F33" i="1" s="1"/>
  <c r="F31" i="1"/>
  <c r="F30" i="1"/>
  <c r="F29" i="1"/>
  <c r="F28" i="1"/>
  <c r="F27" i="1"/>
  <c r="E26" i="1"/>
  <c r="D26" i="1"/>
  <c r="B26" i="1"/>
  <c r="C25" i="1"/>
  <c r="F25" i="1" s="1"/>
  <c r="C23" i="1"/>
  <c r="F23" i="1" s="1"/>
  <c r="C22" i="1"/>
  <c r="F22" i="1" s="1"/>
  <c r="C21" i="1"/>
  <c r="F21" i="1" s="1"/>
  <c r="E20" i="1"/>
  <c r="D20" i="1"/>
  <c r="B20" i="1"/>
  <c r="F18" i="1"/>
  <c r="C17" i="1"/>
  <c r="F17" i="1" s="1"/>
  <c r="F16" i="1"/>
  <c r="D15" i="1"/>
  <c r="B15" i="1"/>
  <c r="C11" i="1"/>
  <c r="F10" i="1"/>
  <c r="F9" i="1"/>
  <c r="E7" i="1"/>
  <c r="D7" i="1"/>
  <c r="C74" i="1" l="1"/>
  <c r="F88" i="1"/>
  <c r="G115" i="1"/>
  <c r="G117" i="1" s="1"/>
  <c r="G119" i="1" s="1"/>
  <c r="I48" i="1"/>
  <c r="O48" i="1" s="1"/>
  <c r="I54" i="1"/>
  <c r="M54" i="1" s="1"/>
  <c r="C39" i="1"/>
  <c r="F39" i="1" s="1"/>
  <c r="C43" i="1"/>
  <c r="F43" i="1" s="1"/>
  <c r="C50" i="1"/>
  <c r="F50" i="1" s="1"/>
  <c r="C55" i="1"/>
  <c r="F55" i="1" s="1"/>
  <c r="F61" i="1"/>
  <c r="I69" i="1"/>
  <c r="N69" i="1" s="1"/>
  <c r="I73" i="1"/>
  <c r="L73" i="1" s="1"/>
  <c r="C78" i="1"/>
  <c r="F78" i="1" s="1"/>
  <c r="I79" i="1"/>
  <c r="K79" i="1" s="1"/>
  <c r="C99" i="1"/>
  <c r="C102" i="1"/>
  <c r="F102" i="1" s="1"/>
  <c r="I89" i="1"/>
  <c r="N89" i="1" s="1"/>
  <c r="C20" i="1"/>
  <c r="F20" i="1" s="1"/>
  <c r="C26" i="1"/>
  <c r="C47" i="1"/>
  <c r="F47" i="1" s="1"/>
  <c r="C84" i="1"/>
  <c r="F84" i="1" s="1"/>
  <c r="I17" i="1"/>
  <c r="O17" i="1" s="1"/>
  <c r="I27" i="1"/>
  <c r="K27" i="1" s="1"/>
  <c r="I29" i="1"/>
  <c r="M29" i="1" s="1"/>
  <c r="I31" i="1"/>
  <c r="O31" i="1" s="1"/>
  <c r="I34" i="1"/>
  <c r="O34" i="1" s="1"/>
  <c r="I58" i="1"/>
  <c r="O58" i="1" s="1"/>
  <c r="I71" i="1"/>
  <c r="N71" i="1" s="1"/>
  <c r="I81" i="1"/>
  <c r="M81" i="1" s="1"/>
  <c r="I91" i="1"/>
  <c r="O91" i="1" s="1"/>
  <c r="F99" i="1"/>
  <c r="I80" i="1"/>
  <c r="N80" i="1" s="1"/>
  <c r="F7" i="1"/>
  <c r="F15" i="1"/>
  <c r="I16" i="1"/>
  <c r="O16" i="1" s="1"/>
  <c r="I18" i="1"/>
  <c r="O18" i="1" s="1"/>
  <c r="I28" i="1"/>
  <c r="L28" i="1" s="1"/>
  <c r="I30" i="1"/>
  <c r="N30" i="1" s="1"/>
  <c r="I33" i="1"/>
  <c r="O33" i="1" s="1"/>
  <c r="C35" i="1"/>
  <c r="F35" i="1" s="1"/>
  <c r="I36" i="1"/>
  <c r="M36" i="1" s="1"/>
  <c r="I37" i="1"/>
  <c r="N37" i="1" s="1"/>
  <c r="I57" i="1"/>
  <c r="N57" i="1" s="1"/>
  <c r="I59" i="1"/>
  <c r="N59" i="1" s="1"/>
  <c r="C68" i="1"/>
  <c r="F68" i="1" s="1"/>
  <c r="I70" i="1"/>
  <c r="O70" i="1" s="1"/>
  <c r="I82" i="1"/>
  <c r="N82" i="1" s="1"/>
  <c r="I90" i="1"/>
  <c r="O90" i="1" s="1"/>
  <c r="I92" i="1"/>
  <c r="L92" i="1" s="1"/>
  <c r="I100" i="1"/>
  <c r="N100" i="1" s="1"/>
  <c r="C108" i="1"/>
  <c r="F108" i="1" s="1"/>
  <c r="F26" i="1"/>
  <c r="O40" i="1"/>
  <c r="K40" i="1"/>
  <c r="N40" i="1"/>
  <c r="M40" i="1"/>
  <c r="L40" i="1"/>
  <c r="O44" i="1"/>
  <c r="K44" i="1"/>
  <c r="N44" i="1"/>
  <c r="M44" i="1"/>
  <c r="L44" i="1"/>
  <c r="O41" i="1"/>
  <c r="K41" i="1"/>
  <c r="N41" i="1"/>
  <c r="M41" i="1"/>
  <c r="L41" i="1"/>
  <c r="O42" i="1"/>
  <c r="K42" i="1"/>
  <c r="N42" i="1"/>
  <c r="M42" i="1"/>
  <c r="L42" i="1"/>
  <c r="O45" i="1"/>
  <c r="K45" i="1"/>
  <c r="N45" i="1"/>
  <c r="M45" i="1"/>
  <c r="L45" i="1"/>
  <c r="M52" i="1"/>
  <c r="K52" i="1"/>
  <c r="O52" i="1"/>
  <c r="N52" i="1"/>
  <c r="L52" i="1"/>
  <c r="I21" i="1"/>
  <c r="I22" i="1"/>
  <c r="I23" i="1"/>
  <c r="I25" i="1"/>
  <c r="L33" i="1"/>
  <c r="I76" i="1"/>
  <c r="F76" i="1"/>
  <c r="O110" i="1"/>
  <c r="K110" i="1"/>
  <c r="N110" i="1"/>
  <c r="M110" i="1"/>
  <c r="L110" i="1"/>
  <c r="F40" i="1"/>
  <c r="F41" i="1"/>
  <c r="F42" i="1"/>
  <c r="F44" i="1"/>
  <c r="F45" i="1"/>
  <c r="F51" i="1"/>
  <c r="F52" i="1"/>
  <c r="I56" i="1"/>
  <c r="I65" i="1"/>
  <c r="F65" i="1"/>
  <c r="I86" i="1"/>
  <c r="F86" i="1"/>
  <c r="B115" i="1"/>
  <c r="B117" i="1" s="1"/>
  <c r="B119" i="1" s="1"/>
  <c r="I96" i="1"/>
  <c r="F96" i="1"/>
  <c r="L103" i="1"/>
  <c r="O103" i="1"/>
  <c r="K103" i="1"/>
  <c r="N103" i="1"/>
  <c r="M103" i="1"/>
  <c r="O111" i="1"/>
  <c r="K111" i="1"/>
  <c r="N111" i="1"/>
  <c r="M111" i="1"/>
  <c r="L111" i="1"/>
  <c r="I75" i="1"/>
  <c r="F75" i="1"/>
  <c r="D115" i="1"/>
  <c r="D117" i="1" s="1"/>
  <c r="D119" i="1" s="1"/>
  <c r="C95" i="1"/>
  <c r="L104" i="1"/>
  <c r="O104" i="1"/>
  <c r="K104" i="1"/>
  <c r="N104" i="1"/>
  <c r="M104" i="1"/>
  <c r="O112" i="1"/>
  <c r="K112" i="1"/>
  <c r="N112" i="1"/>
  <c r="M112" i="1"/>
  <c r="L112" i="1"/>
  <c r="I62" i="1"/>
  <c r="F62" i="1"/>
  <c r="I64" i="1"/>
  <c r="F64" i="1"/>
  <c r="I66" i="1"/>
  <c r="F66" i="1"/>
  <c r="L69" i="1"/>
  <c r="I85" i="1"/>
  <c r="F85" i="1"/>
  <c r="E115" i="1"/>
  <c r="E117" i="1" s="1"/>
  <c r="E119" i="1" s="1"/>
  <c r="I97" i="1"/>
  <c r="F97" i="1"/>
  <c r="L105" i="1"/>
  <c r="O105" i="1"/>
  <c r="K105" i="1"/>
  <c r="N105" i="1"/>
  <c r="M105" i="1"/>
  <c r="O109" i="1"/>
  <c r="K109" i="1"/>
  <c r="N109" i="1"/>
  <c r="M109" i="1"/>
  <c r="L109" i="1"/>
  <c r="O113" i="1"/>
  <c r="K113" i="1"/>
  <c r="N113" i="1"/>
  <c r="M113" i="1"/>
  <c r="L113" i="1"/>
  <c r="F103" i="1"/>
  <c r="F104" i="1"/>
  <c r="F105" i="1"/>
  <c r="F109" i="1"/>
  <c r="F110" i="1"/>
  <c r="F111" i="1"/>
  <c r="F112" i="1"/>
  <c r="F113" i="1"/>
  <c r="M80" i="1" l="1"/>
  <c r="M69" i="1"/>
  <c r="O69" i="1"/>
  <c r="K69" i="1"/>
  <c r="K16" i="1"/>
  <c r="L82" i="1"/>
  <c r="K73" i="1"/>
  <c r="L70" i="1"/>
  <c r="O81" i="1"/>
  <c r="N73" i="1"/>
  <c r="O54" i="1"/>
  <c r="N79" i="1"/>
  <c r="O59" i="1"/>
  <c r="L81" i="1"/>
  <c r="N33" i="1"/>
  <c r="L100" i="1"/>
  <c r="O100" i="1"/>
  <c r="K17" i="1"/>
  <c r="F74" i="1"/>
  <c r="N16" i="1"/>
  <c r="K82" i="1"/>
  <c r="M73" i="1"/>
  <c r="L34" i="1"/>
  <c r="K71" i="1"/>
  <c r="O79" i="1"/>
  <c r="L80" i="1"/>
  <c r="K18" i="1"/>
  <c r="N54" i="1"/>
  <c r="M82" i="1"/>
  <c r="L54" i="1"/>
  <c r="M16" i="1"/>
  <c r="K54" i="1"/>
  <c r="L79" i="1"/>
  <c r="N81" i="1"/>
  <c r="L36" i="1"/>
  <c r="M89" i="1"/>
  <c r="O36" i="1"/>
  <c r="M79" i="1"/>
  <c r="K80" i="1"/>
  <c r="K81" i="1"/>
  <c r="K59" i="1"/>
  <c r="M18" i="1"/>
  <c r="K100" i="1"/>
  <c r="M70" i="1"/>
  <c r="K89" i="1"/>
  <c r="O71" i="1"/>
  <c r="M100" i="1"/>
  <c r="K70" i="1"/>
  <c r="L58" i="1"/>
  <c r="N17" i="1"/>
  <c r="O89" i="1"/>
  <c r="L71" i="1"/>
  <c r="M17" i="1"/>
  <c r="M92" i="1"/>
  <c r="O73" i="1"/>
  <c r="L16" i="1"/>
  <c r="N70" i="1"/>
  <c r="L89" i="1"/>
  <c r="M71" i="1"/>
  <c r="N58" i="1"/>
  <c r="M58" i="1"/>
  <c r="N34" i="1"/>
  <c r="K36" i="1"/>
  <c r="K92" i="1"/>
  <c r="K34" i="1"/>
  <c r="K58" i="1"/>
  <c r="L59" i="1"/>
  <c r="M34" i="1"/>
  <c r="O92" i="1"/>
  <c r="L18" i="1"/>
  <c r="O80" i="1"/>
  <c r="K33" i="1"/>
  <c r="N18" i="1"/>
  <c r="N92" i="1"/>
  <c r="O82" i="1"/>
  <c r="M59" i="1"/>
  <c r="M33" i="1"/>
  <c r="N36" i="1"/>
  <c r="L17" i="1"/>
  <c r="O97" i="1"/>
  <c r="K97" i="1"/>
  <c r="N97" i="1"/>
  <c r="M97" i="1"/>
  <c r="L97" i="1"/>
  <c r="O64" i="1"/>
  <c r="K64" i="1"/>
  <c r="N64" i="1"/>
  <c r="M64" i="1"/>
  <c r="L64" i="1"/>
  <c r="C115" i="1"/>
  <c r="F95" i="1"/>
  <c r="F115" i="1" s="1"/>
  <c r="F117" i="1" s="1"/>
  <c r="F119" i="1" s="1"/>
  <c r="O96" i="1"/>
  <c r="K96" i="1"/>
  <c r="N96" i="1"/>
  <c r="M96" i="1"/>
  <c r="L96" i="1"/>
  <c r="O86" i="1"/>
  <c r="K86" i="1"/>
  <c r="N86" i="1"/>
  <c r="M86" i="1"/>
  <c r="L86" i="1"/>
  <c r="O65" i="1"/>
  <c r="K65" i="1"/>
  <c r="N65" i="1"/>
  <c r="M65" i="1"/>
  <c r="L65" i="1"/>
  <c r="M21" i="1"/>
  <c r="L21" i="1"/>
  <c r="O21" i="1"/>
  <c r="K21" i="1"/>
  <c r="N21" i="1"/>
  <c r="O76" i="1"/>
  <c r="K76" i="1"/>
  <c r="N76" i="1"/>
  <c r="M76" i="1"/>
  <c r="L76" i="1"/>
  <c r="M25" i="1"/>
  <c r="L25" i="1"/>
  <c r="O25" i="1"/>
  <c r="K25" i="1"/>
  <c r="N25" i="1"/>
  <c r="O85" i="1"/>
  <c r="K85" i="1"/>
  <c r="N85" i="1"/>
  <c r="M85" i="1"/>
  <c r="L85" i="1"/>
  <c r="O66" i="1"/>
  <c r="K66" i="1"/>
  <c r="N66" i="1"/>
  <c r="M66" i="1"/>
  <c r="L66" i="1"/>
  <c r="O62" i="1"/>
  <c r="K62" i="1"/>
  <c r="N62" i="1"/>
  <c r="M62" i="1"/>
  <c r="L62" i="1"/>
  <c r="M23" i="1"/>
  <c r="L23" i="1"/>
  <c r="O23" i="1"/>
  <c r="K23" i="1"/>
  <c r="N23" i="1"/>
  <c r="O75" i="1"/>
  <c r="K75" i="1"/>
  <c r="N75" i="1"/>
  <c r="M75" i="1"/>
  <c r="L75" i="1"/>
  <c r="M56" i="1"/>
  <c r="L56" i="1"/>
  <c r="O56" i="1"/>
  <c r="K56" i="1"/>
  <c r="N56" i="1"/>
  <c r="M22" i="1"/>
  <c r="L22" i="1"/>
  <c r="O22" i="1"/>
  <c r="K22" i="1"/>
  <c r="N22" i="1"/>
  <c r="L115" i="1" l="1"/>
  <c r="N115" i="1"/>
  <c r="K115" i="1"/>
  <c r="M115" i="1"/>
  <c r="I115" i="1"/>
  <c r="C117" i="1"/>
  <c r="C119" i="1" s="1"/>
  <c r="O115" i="1"/>
</calcChain>
</file>

<file path=xl/sharedStrings.xml><?xml version="1.0" encoding="utf-8"?>
<sst xmlns="http://schemas.openxmlformats.org/spreadsheetml/2006/main" count="125" uniqueCount="121">
  <si>
    <t xml:space="preserve">Čerpanie z vyzbieraných príspevkov </t>
  </si>
  <si>
    <t>01.09.2020     31.12.2020</t>
  </si>
  <si>
    <t>Rozdiel</t>
  </si>
  <si>
    <t>minuté k 07.07.2021</t>
  </si>
  <si>
    <t xml:space="preserve">počas šk. roka 4 žiačky prestúpili a 1 prišla k nám študovať(prepočet počas roka) </t>
  </si>
  <si>
    <t>Prepočet skutoč. nákladov šk. roka na jedného žiaka a konkrétny ročník</t>
  </si>
  <si>
    <t>Počet žiakov na náklady</t>
  </si>
  <si>
    <t>Na 1 žiaka</t>
  </si>
  <si>
    <t>1. roč.</t>
  </si>
  <si>
    <t>2. roč.</t>
  </si>
  <si>
    <t>3. roč.</t>
  </si>
  <si>
    <t>4. roč.</t>
  </si>
  <si>
    <t>5. roč.</t>
  </si>
  <si>
    <t>PREDPOKLADANÉ      N Á K L A D Y</t>
  </si>
  <si>
    <t xml:space="preserve"> USA - lektori </t>
  </si>
  <si>
    <t xml:space="preserve">   - ubytovanie + energie (voda, elektrina, plyn)</t>
  </si>
  <si>
    <t xml:space="preserve"> poistenie</t>
  </si>
  <si>
    <t xml:space="preserve">   - úrazové ročné poistenie žiakov  + zamestnancov - UNION</t>
  </si>
  <si>
    <t xml:space="preserve">   - havarijné poistenie - auta (Škoda Octavia + Volkswagen)</t>
  </si>
  <si>
    <t xml:space="preserve">   - poistenie PC - techniky (notebooky, tablety k projektu)</t>
  </si>
  <si>
    <r>
      <t xml:space="preserve"> toaletné potreby žiakov</t>
    </r>
    <r>
      <rPr>
        <b/>
        <sz val="9"/>
        <rFont val="Arial Narrow CE"/>
        <charset val="238"/>
      </rPr>
      <t xml:space="preserve"> (WC-papier, mydlo, vôňa,utierky,dávkovače)</t>
    </r>
  </si>
  <si>
    <t xml:space="preserve"> finančná podpora žiakov - exkurzie, kurzy, výlety </t>
  </si>
  <si>
    <t>finančná podpora vzdelávacích aktivít v ročníku, prípadne výletov</t>
  </si>
  <si>
    <r>
      <rPr>
        <b/>
        <sz val="10"/>
        <color indexed="49"/>
        <rFont val="Arial"/>
        <family val="2"/>
        <charset val="238"/>
      </rPr>
      <t>tento rok +</t>
    </r>
    <r>
      <rPr>
        <b/>
        <sz val="10"/>
        <color indexed="10"/>
        <rFont val="Arial"/>
        <family val="2"/>
        <charset val="238"/>
      </rPr>
      <t xml:space="preserve"> prenesené €</t>
    </r>
  </si>
  <si>
    <t>1.roč</t>
  </si>
  <si>
    <t>Nevyužité prostriedky z predchádzajúceho školského roku:</t>
  </si>
  <si>
    <t>2.roč</t>
  </si>
  <si>
    <t>3. roč - plavecký - 500 €</t>
  </si>
  <si>
    <t>3.roč</t>
  </si>
  <si>
    <r>
      <t>800+</t>
    </r>
    <r>
      <rPr>
        <b/>
        <sz val="10"/>
        <color indexed="10"/>
        <rFont val="Arial"/>
        <family val="2"/>
        <charset val="238"/>
      </rPr>
      <t>500</t>
    </r>
  </si>
  <si>
    <t>4. roč. - exkurzia Mařasko - 700 €</t>
  </si>
  <si>
    <t>4.roč</t>
  </si>
  <si>
    <r>
      <t>800+</t>
    </r>
    <r>
      <rPr>
        <b/>
        <sz val="10"/>
        <color indexed="10"/>
        <rFont val="Arial"/>
        <family val="2"/>
        <charset val="238"/>
      </rPr>
      <t>700</t>
    </r>
  </si>
  <si>
    <t>5.roč</t>
  </si>
  <si>
    <t xml:space="preserve"> tankovanie do auta - žiaci rôzne súťaže </t>
  </si>
  <si>
    <r>
      <t xml:space="preserve"> poplatky za súťaže žiakov  - </t>
    </r>
    <r>
      <rPr>
        <b/>
        <sz val="12"/>
        <color indexed="10"/>
        <rFont val="Arial Narrow CE"/>
        <charset val="238"/>
      </rPr>
      <t>APE</t>
    </r>
  </si>
  <si>
    <r>
      <t xml:space="preserve">   - ročný - registračný poplatok - APE </t>
    </r>
    <r>
      <rPr>
        <i/>
        <sz val="9"/>
        <rFont val="Arial Narrow CE"/>
        <charset val="238"/>
      </rPr>
      <t>+ učebnica APE + finančná gramot.</t>
    </r>
  </si>
  <si>
    <r>
      <t xml:space="preserve">   - účasť v projekte Školy, ktoré menia svet - </t>
    </r>
    <r>
      <rPr>
        <i/>
        <sz val="8"/>
        <rFont val="Arial Narrow CE"/>
        <charset val="238"/>
      </rPr>
      <t xml:space="preserve">účastnícky poplatok, školenia, tréningy </t>
    </r>
  </si>
  <si>
    <t xml:space="preserve"> maturity (strava + ubytovanie) </t>
  </si>
  <si>
    <t xml:space="preserve"> slávnostné recepcie, akcie školy</t>
  </si>
  <si>
    <t xml:space="preserve"> workshopy náklady - potraviny, kulisy, lektory</t>
  </si>
  <si>
    <t xml:space="preserve">   - náklady - Online Exkurzia Sereď - Holokaust 4.roč.workshop 03/2021</t>
  </si>
  <si>
    <t xml:space="preserve">   - náklady - Mental Healt Day workshop 04/2021</t>
  </si>
  <si>
    <t xml:space="preserve"> PC - technika, internet, software, audio</t>
  </si>
  <si>
    <r>
      <t xml:space="preserve">   - drobná spotreba PC-techniky, súčias.na opr. PC, opravy PC </t>
    </r>
    <r>
      <rPr>
        <i/>
        <sz val="9"/>
        <rFont val="Arial Narrow CE"/>
        <charset val="238"/>
      </rPr>
      <t>(káble, adaptéry, baterka NB, peromyš..</t>
    </r>
    <r>
      <rPr>
        <i/>
        <sz val="11"/>
        <color indexed="40"/>
        <rFont val="Arial Narrow CE"/>
        <charset val="238"/>
      </rPr>
      <t>.</t>
    </r>
  </si>
  <si>
    <r>
      <t xml:space="preserve">   - AsC agenda - upgrade </t>
    </r>
    <r>
      <rPr>
        <i/>
        <sz val="11"/>
        <rFont val="Arial Narrow CE"/>
        <charset val="238"/>
      </rPr>
      <t>pravidelný ročný poplatok</t>
    </r>
  </si>
  <si>
    <r>
      <t xml:space="preserve">   - kamery  a PC technika na prenos vyučovania</t>
    </r>
    <r>
      <rPr>
        <i/>
        <sz val="11"/>
        <color indexed="40"/>
        <rFont val="Arial Narrow CE"/>
        <charset val="238"/>
      </rPr>
      <t xml:space="preserve"> </t>
    </r>
  </si>
  <si>
    <t xml:space="preserve"> knihy pre žiakov a učiteľov - rôzne</t>
  </si>
  <si>
    <t xml:space="preserve"> sociálna výpomoc žiakom</t>
  </si>
  <si>
    <t xml:space="preserve">   - napr. strava, ubytovanie</t>
  </si>
  <si>
    <t xml:space="preserve">   - iný typ výpomoci (štátnica,knihy)</t>
  </si>
  <si>
    <t xml:space="preserve"> nákup učebných pomôcok</t>
  </si>
  <si>
    <r>
      <t xml:space="preserve">   - online učeb.pomôcky - </t>
    </r>
    <r>
      <rPr>
        <i/>
        <sz val="9"/>
        <rFont val="Arial Narrow CE"/>
        <charset val="238"/>
      </rPr>
      <t>lepšia geografia, virtuálna knižnica</t>
    </r>
  </si>
  <si>
    <t xml:space="preserve"> kancelárske potreby, stroje</t>
  </si>
  <si>
    <t xml:space="preserve">   - oprava a údržba kancelárskych strojov  </t>
  </si>
  <si>
    <t xml:space="preserve"> ocenenia</t>
  </si>
  <si>
    <t xml:space="preserve"> poštovné</t>
  </si>
  <si>
    <t xml:space="preserve">   - vianočné listy do USA pre hosťovské rodiny a dobrovoľníkov</t>
  </si>
  <si>
    <r>
      <t xml:space="preserve">   - iné - </t>
    </r>
    <r>
      <rPr>
        <i/>
        <sz val="9"/>
        <rFont val="Arial Narrow CE"/>
        <charset val="238"/>
      </rPr>
      <t xml:space="preserve">napomenutia, knihy, 1/2 roč. vysvedčenia, potvrdenia, ocenenia DoFe... </t>
    </r>
  </si>
  <si>
    <t xml:space="preserve"> propagácia</t>
  </si>
  <si>
    <r>
      <t xml:space="preserve">   - výroba propagačných materiálov, inzercia médiá </t>
    </r>
    <r>
      <rPr>
        <i/>
        <sz val="9"/>
        <rFont val="Arial Narrow CE"/>
        <charset val="238"/>
      </rPr>
      <t>rimava.sk, BR,LC,ZV.24.sk</t>
    </r>
  </si>
  <si>
    <t xml:space="preserve"> iné plánované výdaje</t>
  </si>
  <si>
    <t xml:space="preserve"> - ročný poplatok - balíček podpory CISCO akadémia</t>
  </si>
  <si>
    <t xml:space="preserve"> ostatné neplánované výdaje</t>
  </si>
  <si>
    <t>Náklady spolu</t>
  </si>
  <si>
    <t>k 31.08.2021</t>
  </si>
  <si>
    <t xml:space="preserve">   - lekárske prehliadky USA-lektorov</t>
  </si>
  <si>
    <t xml:space="preserve">   - kolky na USA-lektorov + preklady </t>
  </si>
  <si>
    <t xml:space="preserve">  - podpora vzdelávacích aktivít  5 roč.</t>
  </si>
  <si>
    <t xml:space="preserve"> bankové poplatky </t>
  </si>
  <si>
    <r>
      <t xml:space="preserve"> poplatky súvisace s činnosťou</t>
    </r>
    <r>
      <rPr>
        <b/>
        <sz val="12"/>
        <rFont val="Arial Narrow CE"/>
        <charset val="238"/>
      </rPr>
      <t xml:space="preserve"> žiackej rady (ŽR)</t>
    </r>
  </si>
  <si>
    <t xml:space="preserve">   - tréningy pre členov ŽR, cestovné náklady - účasť na zasadnutí ŽR</t>
  </si>
  <si>
    <t xml:space="preserve"> študentský ples </t>
  </si>
  <si>
    <t xml:space="preserve">   - internet - PMXnet (škola,byt USA), webhosting</t>
  </si>
  <si>
    <t xml:space="preserve">   - knihy alebo učebnice pre učiteľov</t>
  </si>
  <si>
    <t xml:space="preserve">   - knihy - do knižnice</t>
  </si>
  <si>
    <t xml:space="preserve">   - učebnice pre žiakov do skladu</t>
  </si>
  <si>
    <t xml:space="preserve">   - chemikálie na pokusy</t>
  </si>
  <si>
    <r>
      <t xml:space="preserve">   - iné učebné pomôcky </t>
    </r>
    <r>
      <rPr>
        <i/>
        <sz val="9"/>
        <rFont val="Arial Narrow CE"/>
        <charset val="238"/>
      </rPr>
      <t xml:space="preserve"> </t>
    </r>
  </si>
  <si>
    <t xml:space="preserve">  - vecný dar - darčekové poukážky, knihy,</t>
  </si>
  <si>
    <r>
      <t xml:space="preserve">  - vecný dar - plaketa Laudatio Sapientiae 1x, Industrie 2</t>
    </r>
    <r>
      <rPr>
        <i/>
        <sz val="9"/>
        <rFont val="Arial Narrow CE"/>
        <charset val="238"/>
      </rPr>
      <t>x</t>
    </r>
  </si>
  <si>
    <r>
      <t xml:space="preserve">  - finančné ocenenie -Laudatio Sapientiae 1x 300, Industrie 2 </t>
    </r>
    <r>
      <rPr>
        <i/>
        <sz val="11"/>
        <rFont val="Arial Narrow CE"/>
        <charset val="238"/>
      </rPr>
      <t>x 100</t>
    </r>
  </si>
  <si>
    <r>
      <t xml:space="preserve">  - </t>
    </r>
    <r>
      <rPr>
        <i/>
        <sz val="11"/>
        <rFont val="Arial Narrow CE"/>
        <charset val="238"/>
      </rPr>
      <t>ocenenie - za dochádzku</t>
    </r>
    <r>
      <rPr>
        <i/>
        <sz val="10"/>
        <rFont val="Arial Narrow CE"/>
        <family val="2"/>
        <charset val="238"/>
      </rPr>
      <t xml:space="preserve"> (podľa rozhodnutia pedag. rady) +</t>
    </r>
    <r>
      <rPr>
        <i/>
        <sz val="10"/>
        <color indexed="10"/>
        <rFont val="Arial Narrow CE"/>
        <family val="2"/>
        <charset val="238"/>
      </rPr>
      <t xml:space="preserve"> </t>
    </r>
    <r>
      <rPr>
        <i/>
        <sz val="10"/>
        <rFont val="Arial Narrow CE"/>
        <family val="2"/>
        <charset val="238"/>
      </rPr>
      <t>bodovací systém</t>
    </r>
  </si>
  <si>
    <r>
      <t>zníženie členského</t>
    </r>
    <r>
      <rPr>
        <sz val="10"/>
        <rFont val="Arial Narrow"/>
        <family val="2"/>
        <charset val="238"/>
      </rPr>
      <t xml:space="preserve"> (na zákl. predpokladaných žiadosti - 7 žiadostí na 50% platba)</t>
    </r>
  </si>
  <si>
    <r>
      <t xml:space="preserve"> poplatky za súťaže žiakov - </t>
    </r>
    <r>
      <rPr>
        <b/>
        <sz val="12"/>
        <color indexed="10"/>
        <rFont val="Arial Narrow CE"/>
        <charset val="238"/>
      </rPr>
      <t>vedomostné, športové a iné súťaže</t>
    </r>
  </si>
  <si>
    <t xml:space="preserve">   - cestovné + ubytovanie + strava (žiaci + učiteľ) veľtrhy, súťaže,...</t>
  </si>
  <si>
    <t xml:space="preserve">   - Genius Logicus, Expert, Klokan...</t>
  </si>
  <si>
    <t xml:space="preserve">   - šport</t>
  </si>
  <si>
    <t xml:space="preserve">   -Memoriál p. Šóšika, Christmas story, Mental healt day, Zdravý životný štýl,...</t>
  </si>
  <si>
    <t xml:space="preserve"> časopisy  (Rozmer, Ev. Východ, Ev. posol, Quark, ..)</t>
  </si>
  <si>
    <t>na úhradu nákladov na výchovu a vzdelávanie (členské)</t>
  </si>
  <si>
    <r>
      <t>žiaci, ktorí platia členské = 184</t>
    </r>
    <r>
      <rPr>
        <sz val="10"/>
        <rFont val="Arial Narrow"/>
        <family val="2"/>
        <charset val="238"/>
      </rPr>
      <t xml:space="preserve"> (0 žiakov v zahraničí, teda všetci platia členské 150,- €/žiak)</t>
    </r>
  </si>
  <si>
    <t>Predpoklad              š.r. 2020 / 2021 (193 žiakov)</t>
  </si>
  <si>
    <t>Predpoklad              š.r. 2021 / 2022 (184 žiakov)</t>
  </si>
  <si>
    <r>
      <t>počet žiakov skutočný = 184</t>
    </r>
    <r>
      <rPr>
        <sz val="10"/>
        <rFont val="Arial Narrow"/>
        <family val="2"/>
        <charset val="238"/>
      </rPr>
      <t xml:space="preserve"> (odišlo 42 piatakov, 5 prestúpili na inú školu, príšlo 38 prvákov) </t>
    </r>
    <r>
      <rPr>
        <sz val="12"/>
        <rFont val="Arial Narrow"/>
        <family val="2"/>
        <charset val="238"/>
      </rPr>
      <t xml:space="preserve"> </t>
    </r>
  </si>
  <si>
    <t>01.01.2021   31.08.2021</t>
  </si>
  <si>
    <r>
      <t xml:space="preserve">   - iné - náklady na divadelné predstavenie 1 roč.jún 2021</t>
    </r>
    <r>
      <rPr>
        <i/>
        <sz val="10"/>
        <rFont val="Arial Narrow CE"/>
        <charset val="238"/>
      </rPr>
      <t>(Christmas Story), inoskola</t>
    </r>
  </si>
  <si>
    <t xml:space="preserve">   - spoluúčasť k schválenému projektu Telekom</t>
  </si>
  <si>
    <r>
      <t xml:space="preserve">   - športové pomôcky (rôzne) </t>
    </r>
    <r>
      <rPr>
        <i/>
        <sz val="9"/>
        <rFont val="Arial Narrow CE"/>
        <charset val="238"/>
      </rPr>
      <t>plyn kartuše dofe</t>
    </r>
  </si>
  <si>
    <r>
      <t xml:space="preserve">   - nákup kancelárskych potrieb </t>
    </r>
    <r>
      <rPr>
        <i/>
        <sz val="9"/>
        <rFont val="Arial Narrow CE"/>
        <charset val="238"/>
      </rPr>
      <t>(papier,šanóny,toner,fixy,lep.pásky, perá) tabuľová fólia</t>
    </r>
  </si>
  <si>
    <r>
      <t xml:space="preserve">   - vecný dar - vnútorné súťaže školy - </t>
    </r>
    <r>
      <rPr>
        <i/>
        <sz val="9"/>
        <rFont val="Arial Narrow CE"/>
        <charset val="238"/>
      </rPr>
      <t>Ďen jazykov, šk. časopis, Elektroodpad</t>
    </r>
  </si>
  <si>
    <t xml:space="preserve"> - ročný členský príspevok DofE, expedície DofE</t>
  </si>
  <si>
    <t>Rozdiel- manko</t>
  </si>
  <si>
    <t>vypracovala: Z. Smitalová</t>
  </si>
  <si>
    <t>Tisovec, 29.09.2021</t>
  </si>
  <si>
    <t xml:space="preserve">  - podpora vzdelávacích aktivít  1 roč. </t>
  </si>
  <si>
    <t xml:space="preserve">Skutočnosť             š.r. 2020/ 2021 (193 žiakov)           </t>
  </si>
  <si>
    <t xml:space="preserve">   - dozariadenie bytu</t>
  </si>
  <si>
    <r>
      <t xml:space="preserve">   - čaša vína </t>
    </r>
    <r>
      <rPr>
        <i/>
        <sz val="11"/>
        <rFont val="Arial Narrow CE"/>
        <charset val="238"/>
      </rPr>
      <t>(výzdoba kostol, videozáznam kameraman)</t>
    </r>
  </si>
  <si>
    <r>
      <rPr>
        <i/>
        <sz val="10"/>
        <rFont val="Arial Narrow CE"/>
        <charset val="238"/>
      </rPr>
      <t xml:space="preserve">  - podpora vzdelávacích aktivít  4 roč.</t>
    </r>
    <r>
      <rPr>
        <i/>
        <sz val="10"/>
        <color theme="4"/>
        <rFont val="Arial Narrow CE"/>
        <charset val="238"/>
      </rPr>
      <t>prenesené z šk. roku 19/20 700€ Polško</t>
    </r>
  </si>
  <si>
    <r>
      <t xml:space="preserve">  - podpora vzdelávacích aktivít  3 roč.</t>
    </r>
    <r>
      <rPr>
        <i/>
        <sz val="10"/>
        <color theme="4"/>
        <rFont val="Arial Narrow CE"/>
        <charset val="238"/>
      </rPr>
      <t>prenesené z šk.roku 19/20 500€ plavecký</t>
    </r>
  </si>
  <si>
    <t>800 prenesené</t>
  </si>
  <si>
    <r>
      <t xml:space="preserve">  - podpora vzdelávacích aktivít  2 roč. </t>
    </r>
    <r>
      <rPr>
        <i/>
        <sz val="10"/>
        <color theme="4"/>
        <rFont val="Arial Narrow CE"/>
        <charset val="238"/>
      </rPr>
      <t>prenesené z šk. roku 19/20 0,00€ lyžiar</t>
    </r>
    <r>
      <rPr>
        <i/>
        <sz val="11"/>
        <color theme="4"/>
        <rFont val="Arial Narrow CE"/>
        <charset val="238"/>
      </rPr>
      <t>.</t>
    </r>
  </si>
  <si>
    <t>vypl. v hot. 840</t>
  </si>
  <si>
    <t>NÁVRH NA ŠKOLSKÝ ROK 2021/2022</t>
  </si>
  <si>
    <r>
      <t xml:space="preserve">PREDPOKLADANÉ    V Y Z B I E R A N É    Č L E N S K É  </t>
    </r>
    <r>
      <rPr>
        <b/>
        <sz val="11"/>
        <color theme="4"/>
        <rFont val="Arial"/>
        <family val="2"/>
        <charset val="238"/>
      </rPr>
      <t>2021/2022</t>
    </r>
  </si>
  <si>
    <r>
      <t xml:space="preserve">k 31.8.2021 nezaplatili členské ešte 2 žiačky, spolu vo výške 270,00€ , teda manko je o túto sumu menšie = </t>
    </r>
    <r>
      <rPr>
        <b/>
        <sz val="10"/>
        <color theme="5"/>
        <rFont val="Arial"/>
        <family val="2"/>
        <charset val="238"/>
      </rPr>
      <t>-1016,59 €</t>
    </r>
  </si>
  <si>
    <r>
      <t xml:space="preserve"> - technické zariad. na vyučovanie - </t>
    </r>
    <r>
      <rPr>
        <i/>
        <sz val="9"/>
        <color theme="4"/>
        <rFont val="Arial Narrow CE"/>
        <charset val="238"/>
      </rPr>
      <t xml:space="preserve">PC technika a 3D tlačiareň do špeciálnej učebne </t>
    </r>
  </si>
  <si>
    <t xml:space="preserve"> - prenájom telocviční SOŠ, ZŠ</t>
  </si>
  <si>
    <t xml:space="preserve">   - večera - Thanksgiving day</t>
  </si>
  <si>
    <t xml:space="preserve">   - matury (darčekové predmety, rúška)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</si>
</sst>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0"/>
      <name val="Arial"/>
      <charset val="238"/>
    </font>
    <font>
      <b/>
      <u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 Narrow"/>
      <family val="2"/>
      <charset val="238"/>
    </font>
    <font>
      <b/>
      <sz val="11"/>
      <name val="Arial"/>
      <family val="2"/>
      <charset val="238"/>
    </font>
    <font>
      <b/>
      <sz val="12"/>
      <name val="Arial Narrow CE"/>
      <family val="2"/>
      <charset val="238"/>
    </font>
    <font>
      <b/>
      <sz val="12"/>
      <name val="Arial Narrow CE"/>
      <charset val="238"/>
    </font>
    <font>
      <i/>
      <sz val="11"/>
      <name val="Arial Narrow CE"/>
      <family val="2"/>
      <charset val="238"/>
    </font>
    <font>
      <i/>
      <sz val="11"/>
      <name val="Arial"/>
      <family val="2"/>
      <charset val="238"/>
    </font>
    <font>
      <i/>
      <sz val="11"/>
      <color indexed="40"/>
      <name val="Arial Narrow CE"/>
      <charset val="238"/>
    </font>
    <font>
      <b/>
      <sz val="9"/>
      <name val="Arial Narrow CE"/>
      <charset val="238"/>
    </font>
    <font>
      <b/>
      <sz val="10"/>
      <color rgb="FFFF0000"/>
      <name val="Arial"/>
      <family val="2"/>
      <charset val="238"/>
    </font>
    <font>
      <b/>
      <sz val="10"/>
      <color indexed="4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i/>
      <sz val="11"/>
      <color rgb="FFFF0000"/>
      <name val="Arial Narrow CE"/>
      <family val="2"/>
      <charset val="238"/>
    </font>
    <font>
      <b/>
      <i/>
      <sz val="11"/>
      <name val="Arial Narrow CE"/>
      <family val="2"/>
      <charset val="238"/>
    </font>
    <font>
      <b/>
      <sz val="12"/>
      <color indexed="10"/>
      <name val="Arial Narrow CE"/>
      <charset val="238"/>
    </font>
    <font>
      <i/>
      <sz val="12"/>
      <name val="Arial Narrow CE"/>
      <charset val="238"/>
    </font>
    <font>
      <i/>
      <sz val="9"/>
      <name val="Arial Narrow CE"/>
      <charset val="238"/>
    </font>
    <font>
      <i/>
      <sz val="8"/>
      <name val="Arial Narrow CE"/>
      <charset val="238"/>
    </font>
    <font>
      <i/>
      <sz val="11"/>
      <name val="Arial Narrow CE"/>
      <charset val="238"/>
    </font>
    <font>
      <i/>
      <sz val="10"/>
      <name val="Arial Narrow CE"/>
      <charset val="238"/>
    </font>
    <font>
      <i/>
      <sz val="10"/>
      <name val="Arial Narrow CE"/>
      <family val="2"/>
      <charset val="238"/>
    </font>
    <font>
      <i/>
      <sz val="10"/>
      <color indexed="10"/>
      <name val="Arial Narrow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u/>
      <sz val="11"/>
      <name val="Arial"/>
      <family val="2"/>
      <charset val="238"/>
    </font>
    <font>
      <i/>
      <sz val="11"/>
      <color theme="5"/>
      <name val="Arial Narrow CE"/>
      <family val="2"/>
      <charset val="238"/>
    </font>
    <font>
      <i/>
      <sz val="11"/>
      <color theme="4"/>
      <name val="Arial Narrow CE"/>
      <charset val="238"/>
    </font>
    <font>
      <i/>
      <sz val="9"/>
      <color theme="4"/>
      <name val="Arial Narrow CE"/>
      <charset val="238"/>
    </font>
    <font>
      <i/>
      <sz val="10"/>
      <color theme="4"/>
      <name val="Arial Narrow CE"/>
      <charset val="238"/>
    </font>
    <font>
      <b/>
      <sz val="11"/>
      <color theme="4"/>
      <name val="Arial"/>
      <family val="2"/>
      <charset val="238"/>
    </font>
    <font>
      <b/>
      <u/>
      <sz val="14"/>
      <color rgb="FFFF0000"/>
      <name val="Arial"/>
      <family val="2"/>
      <charset val="238"/>
    </font>
    <font>
      <b/>
      <sz val="10"/>
      <color theme="5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 style="thin">
        <color indexed="64"/>
      </right>
      <top/>
      <bottom style="hair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2" tint="-0.249977111117893"/>
      </bottom>
      <diagonal/>
    </border>
    <border>
      <left style="thin">
        <color indexed="64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thin">
        <color indexed="64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indexed="64"/>
      </left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indexed="64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 style="thin">
        <color indexed="64"/>
      </right>
      <top style="hair">
        <color theme="1" tint="0.34998626667073579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theme="1" tint="0.34998626667073579"/>
      </left>
      <right style="thin">
        <color indexed="64"/>
      </right>
      <top style="hair">
        <color theme="1" tint="0.34998626667073579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1" tint="0.34998626667073579"/>
      </right>
      <top style="hair">
        <color theme="1" tint="0.34998626667073579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theme="1" tint="0.34998626667073579"/>
      </right>
      <top style="hair">
        <color indexed="64"/>
      </top>
      <bottom style="thin">
        <color indexed="64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indexed="64"/>
      </top>
      <bottom style="thin">
        <color indexed="64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/>
      <diagonal/>
    </border>
    <border>
      <left style="hair">
        <color theme="1" tint="0.34998626667073579"/>
      </left>
      <right style="hair">
        <color theme="1" tint="0.34998626667073579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2" tint="-0.499984740745262"/>
      </top>
      <bottom style="hair">
        <color theme="2" tint="-0.499984740745262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/>
    <xf numFmtId="2" fontId="2" fillId="3" borderId="2" xfId="0" applyNumberFormat="1" applyFont="1" applyFill="1" applyBorder="1" applyAlignment="1">
      <alignment horizontal="center" vertical="center" wrapText="1"/>
    </xf>
    <xf numFmtId="2" fontId="0" fillId="4" borderId="2" xfId="0" applyNumberFormat="1" applyFill="1" applyBorder="1"/>
    <xf numFmtId="4" fontId="0" fillId="0" borderId="0" xfId="0" applyNumberFormat="1"/>
    <xf numFmtId="0" fontId="4" fillId="4" borderId="4" xfId="0" applyFont="1" applyFill="1" applyBorder="1"/>
    <xf numFmtId="2" fontId="4" fillId="0" borderId="2" xfId="0" applyNumberFormat="1" applyFont="1" applyBorder="1"/>
    <xf numFmtId="4" fontId="4" fillId="4" borderId="3" xfId="0" applyNumberFormat="1" applyFont="1" applyFill="1" applyBorder="1"/>
    <xf numFmtId="4" fontId="5" fillId="5" borderId="2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5" fillId="3" borderId="2" xfId="0" applyFont="1" applyFill="1" applyBorder="1"/>
    <xf numFmtId="2" fontId="0" fillId="6" borderId="2" xfId="0" applyNumberFormat="1" applyFill="1" applyBorder="1"/>
    <xf numFmtId="4" fontId="0" fillId="0" borderId="2" xfId="0" applyNumberFormat="1" applyBorder="1"/>
    <xf numFmtId="4" fontId="5" fillId="0" borderId="2" xfId="0" applyNumberFormat="1" applyFont="1" applyBorder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0" borderId="5" xfId="0" applyFont="1" applyFill="1" applyBorder="1"/>
    <xf numFmtId="2" fontId="8" fillId="0" borderId="5" xfId="0" applyNumberFormat="1" applyFont="1" applyFill="1" applyBorder="1"/>
    <xf numFmtId="4" fontId="7" fillId="0" borderId="5" xfId="0" applyNumberFormat="1" applyFont="1" applyBorder="1"/>
    <xf numFmtId="4" fontId="5" fillId="5" borderId="5" xfId="0" applyNumberFormat="1" applyFont="1" applyFill="1" applyBorder="1"/>
    <xf numFmtId="0" fontId="9" fillId="4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4" borderId="5" xfId="0" applyFill="1" applyBorder="1"/>
    <xf numFmtId="2" fontId="5" fillId="4" borderId="5" xfId="0" applyNumberFormat="1" applyFont="1" applyFill="1" applyBorder="1"/>
    <xf numFmtId="4" fontId="5" fillId="4" borderId="5" xfId="0" applyNumberFormat="1" applyFont="1" applyFill="1" applyBorder="1"/>
    <xf numFmtId="0" fontId="9" fillId="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4" borderId="0" xfId="0" applyFont="1" applyFill="1" applyBorder="1"/>
    <xf numFmtId="2" fontId="5" fillId="4" borderId="0" xfId="0" applyNumberFormat="1" applyFont="1" applyFill="1" applyBorder="1"/>
    <xf numFmtId="4" fontId="5" fillId="4" borderId="0" xfId="0" applyNumberFormat="1" applyFont="1" applyFill="1" applyBorder="1"/>
    <xf numFmtId="0" fontId="13" fillId="4" borderId="2" xfId="0" applyFont="1" applyFill="1" applyBorder="1"/>
    <xf numFmtId="2" fontId="14" fillId="4" borderId="2" xfId="0" applyNumberFormat="1" applyFont="1" applyFill="1" applyBorder="1"/>
    <xf numFmtId="4" fontId="14" fillId="4" borderId="2" xfId="0" applyNumberFormat="1" applyFont="1" applyFill="1" applyBorder="1"/>
    <xf numFmtId="0" fontId="13" fillId="4" borderId="2" xfId="0" applyFont="1" applyFill="1" applyBorder="1" applyAlignment="1">
      <alignment horizontal="center"/>
    </xf>
    <xf numFmtId="2" fontId="13" fillId="4" borderId="2" xfId="0" applyNumberFormat="1" applyFont="1" applyFill="1" applyBorder="1"/>
    <xf numFmtId="0" fontId="13" fillId="7" borderId="6" xfId="0" applyFont="1" applyFill="1" applyBorder="1"/>
    <xf numFmtId="4" fontId="13" fillId="4" borderId="2" xfId="0" applyNumberFormat="1" applyFont="1" applyFill="1" applyBorder="1"/>
    <xf numFmtId="0" fontId="15" fillId="3" borderId="7" xfId="0" applyFont="1" applyFill="1" applyBorder="1"/>
    <xf numFmtId="2" fontId="16" fillId="6" borderId="8" xfId="0" applyNumberFormat="1" applyFont="1" applyFill="1" applyBorder="1"/>
    <xf numFmtId="4" fontId="15" fillId="0" borderId="8" xfId="0" applyNumberFormat="1" applyFont="1" applyBorder="1"/>
    <xf numFmtId="4" fontId="15" fillId="5" borderId="9" xfId="0" applyNumberFormat="1" applyFont="1" applyFill="1" applyBorder="1"/>
    <xf numFmtId="0" fontId="15" fillId="3" borderId="10" xfId="0" applyFont="1" applyFill="1" applyBorder="1" applyAlignment="1">
      <alignment horizontal="center"/>
    </xf>
    <xf numFmtId="2" fontId="15" fillId="3" borderId="10" xfId="0" applyNumberFormat="1" applyFont="1" applyFill="1" applyBorder="1"/>
    <xf numFmtId="0" fontId="15" fillId="7" borderId="6" xfId="0" applyFont="1" applyFill="1" applyBorder="1"/>
    <xf numFmtId="4" fontId="15" fillId="3" borderId="11" xfId="0" applyNumberFormat="1" applyFont="1" applyFill="1" applyBorder="1"/>
    <xf numFmtId="4" fontId="15" fillId="3" borderId="10" xfId="0" applyNumberFormat="1" applyFont="1" applyFill="1" applyBorder="1"/>
    <xf numFmtId="0" fontId="15" fillId="3" borderId="12" xfId="0" applyFont="1" applyFill="1" applyBorder="1"/>
    <xf numFmtId="2" fontId="16" fillId="6" borderId="13" xfId="0" applyNumberFormat="1" applyFont="1" applyFill="1" applyBorder="1"/>
    <xf numFmtId="4" fontId="15" fillId="0" borderId="13" xfId="0" applyNumberFormat="1" applyFont="1" applyBorder="1"/>
    <xf numFmtId="4" fontId="15" fillId="5" borderId="14" xfId="0" applyNumberFormat="1" applyFont="1" applyFill="1" applyBorder="1"/>
    <xf numFmtId="0" fontId="15" fillId="3" borderId="15" xfId="0" applyFont="1" applyFill="1" applyBorder="1"/>
    <xf numFmtId="2" fontId="16" fillId="6" borderId="16" xfId="0" applyNumberFormat="1" applyFont="1" applyFill="1" applyBorder="1"/>
    <xf numFmtId="4" fontId="15" fillId="0" borderId="17" xfId="0" applyNumberFormat="1" applyFont="1" applyBorder="1"/>
    <xf numFmtId="4" fontId="15" fillId="0" borderId="16" xfId="0" applyNumberFormat="1" applyFont="1" applyBorder="1"/>
    <xf numFmtId="4" fontId="15" fillId="5" borderId="18" xfId="0" applyNumberFormat="1" applyFont="1" applyFill="1" applyBorder="1"/>
    <xf numFmtId="0" fontId="15" fillId="3" borderId="19" xfId="0" applyFont="1" applyFill="1" applyBorder="1"/>
    <xf numFmtId="2" fontId="16" fillId="6" borderId="0" xfId="0" applyNumberFormat="1" applyFont="1" applyFill="1" applyBorder="1"/>
    <xf numFmtId="4" fontId="15" fillId="7" borderId="0" xfId="0" applyNumberFormat="1" applyFont="1" applyFill="1" applyBorder="1"/>
    <xf numFmtId="4" fontId="15" fillId="0" borderId="20" xfId="0" applyNumberFormat="1" applyFont="1" applyBorder="1"/>
    <xf numFmtId="4" fontId="15" fillId="0" borderId="0" xfId="0" applyNumberFormat="1" applyFont="1" applyBorder="1"/>
    <xf numFmtId="4" fontId="15" fillId="5" borderId="1" xfId="0" applyNumberFormat="1" applyFont="1" applyFill="1" applyBorder="1"/>
    <xf numFmtId="0" fontId="15" fillId="0" borderId="10" xfId="0" applyFont="1" applyFill="1" applyBorder="1" applyAlignment="1">
      <alignment horizontal="center"/>
    </xf>
    <xf numFmtId="2" fontId="15" fillId="0" borderId="10" xfId="0" applyNumberFormat="1" applyFont="1" applyFill="1" applyBorder="1"/>
    <xf numFmtId="0" fontId="15" fillId="0" borderId="6" xfId="0" applyFont="1" applyFill="1" applyBorder="1"/>
    <xf numFmtId="4" fontId="15" fillId="0" borderId="11" xfId="0" applyNumberFormat="1" applyFont="1" applyFill="1" applyBorder="1"/>
    <xf numFmtId="4" fontId="15" fillId="0" borderId="10" xfId="0" applyNumberFormat="1" applyFont="1" applyFill="1" applyBorder="1"/>
    <xf numFmtId="2" fontId="0" fillId="6" borderId="17" xfId="0" applyNumberFormat="1" applyFill="1" applyBorder="1"/>
    <xf numFmtId="4" fontId="15" fillId="5" borderId="21" xfId="0" applyNumberFormat="1" applyFont="1" applyFill="1" applyBorder="1"/>
    <xf numFmtId="0" fontId="13" fillId="4" borderId="2" xfId="0" applyFont="1" applyFill="1" applyBorder="1" applyAlignment="1">
      <alignment vertical="center" wrapText="1"/>
    </xf>
    <xf numFmtId="2" fontId="14" fillId="0" borderId="2" xfId="0" applyNumberFormat="1" applyFont="1" applyFill="1" applyBorder="1" applyAlignment="1">
      <alignment vertical="center" wrapText="1"/>
    </xf>
    <xf numFmtId="2" fontId="14" fillId="4" borderId="2" xfId="0" applyNumberFormat="1" applyFont="1" applyFill="1" applyBorder="1" applyAlignment="1">
      <alignment vertical="center" wrapText="1"/>
    </xf>
    <xf numFmtId="4" fontId="14" fillId="4" borderId="2" xfId="0" applyNumberFormat="1" applyFont="1" applyFill="1" applyBorder="1" applyAlignment="1">
      <alignment vertical="center" wrapText="1"/>
    </xf>
    <xf numFmtId="0" fontId="3" fillId="8" borderId="2" xfId="0" applyFont="1" applyFill="1" applyBorder="1"/>
    <xf numFmtId="0" fontId="0" fillId="8" borderId="2" xfId="0" applyFill="1" applyBorder="1" applyAlignment="1">
      <alignment horizontal="center"/>
    </xf>
    <xf numFmtId="0" fontId="19" fillId="0" borderId="0" xfId="0" applyFont="1"/>
    <xf numFmtId="0" fontId="19" fillId="7" borderId="2" xfId="0" applyFont="1" applyFill="1" applyBorder="1" applyAlignment="1">
      <alignment horizontal="center"/>
    </xf>
    <xf numFmtId="0" fontId="8" fillId="7" borderId="0" xfId="0" applyFont="1" applyFill="1"/>
    <xf numFmtId="0" fontId="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9" borderId="0" xfId="0" applyFont="1" applyFill="1"/>
    <xf numFmtId="4" fontId="23" fillId="0" borderId="13" xfId="0" applyNumberFormat="1" applyFont="1" applyBorder="1"/>
    <xf numFmtId="0" fontId="24" fillId="3" borderId="15" xfId="0" applyFont="1" applyFill="1" applyBorder="1"/>
    <xf numFmtId="0" fontId="14" fillId="0" borderId="2" xfId="0" applyFont="1" applyFill="1" applyBorder="1"/>
    <xf numFmtId="2" fontId="13" fillId="4" borderId="2" xfId="0" applyNumberFormat="1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4" fontId="13" fillId="4" borderId="8" xfId="0" applyNumberFormat="1" applyFont="1" applyFill="1" applyBorder="1"/>
    <xf numFmtId="4" fontId="26" fillId="4" borderId="8" xfId="0" applyNumberFormat="1" applyFont="1" applyFill="1" applyBorder="1"/>
    <xf numFmtId="0" fontId="15" fillId="3" borderId="12" xfId="0" applyFont="1" applyFill="1" applyBorder="1" applyAlignment="1">
      <alignment vertical="center" wrapText="1"/>
    </xf>
    <xf numFmtId="4" fontId="13" fillId="4" borderId="13" xfId="0" applyNumberFormat="1" applyFont="1" applyFill="1" applyBorder="1"/>
    <xf numFmtId="4" fontId="26" fillId="4" borderId="13" xfId="0" applyNumberFormat="1" applyFont="1" applyFill="1" applyBorder="1"/>
    <xf numFmtId="0" fontId="15" fillId="3" borderId="15" xfId="0" applyFont="1" applyFill="1" applyBorder="1" applyAlignment="1">
      <alignment vertical="center" wrapText="1"/>
    </xf>
    <xf numFmtId="4" fontId="13" fillId="4" borderId="17" xfId="0" applyNumberFormat="1" applyFont="1" applyFill="1" applyBorder="1"/>
    <xf numFmtId="4" fontId="13" fillId="4" borderId="21" xfId="0" applyNumberFormat="1" applyFont="1" applyFill="1" applyBorder="1"/>
    <xf numFmtId="2" fontId="16" fillId="6" borderId="17" xfId="0" applyNumberFormat="1" applyFont="1" applyFill="1" applyBorder="1"/>
    <xf numFmtId="2" fontId="1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/>
    <xf numFmtId="0" fontId="15" fillId="3" borderId="19" xfId="0" applyFont="1" applyFill="1" applyBorder="1" applyAlignment="1">
      <alignment vertical="center" wrapText="1"/>
    </xf>
    <xf numFmtId="2" fontId="16" fillId="6" borderId="20" xfId="0" applyNumberFormat="1" applyFont="1" applyFill="1" applyBorder="1"/>
    <xf numFmtId="0" fontId="3" fillId="0" borderId="0" xfId="0" applyFont="1" applyBorder="1"/>
    <xf numFmtId="2" fontId="15" fillId="6" borderId="8" xfId="0" applyNumberFormat="1" applyFont="1" applyFill="1" applyBorder="1"/>
    <xf numFmtId="2" fontId="15" fillId="6" borderId="13" xfId="0" applyNumberFormat="1" applyFont="1" applyFill="1" applyBorder="1"/>
    <xf numFmtId="0" fontId="3" fillId="0" borderId="0" xfId="0" applyFont="1"/>
    <xf numFmtId="0" fontId="15" fillId="0" borderId="2" xfId="0" applyFont="1" applyFill="1" applyBorder="1" applyAlignment="1">
      <alignment horizontal="center"/>
    </xf>
    <xf numFmtId="0" fontId="3" fillId="0" borderId="0" xfId="0" applyFont="1" applyFill="1"/>
    <xf numFmtId="4" fontId="15" fillId="5" borderId="22" xfId="0" applyNumberFormat="1" applyFont="1" applyFill="1" applyBorder="1"/>
    <xf numFmtId="0" fontId="15" fillId="3" borderId="7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15" fillId="3" borderId="24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horizontal="left"/>
    </xf>
    <xf numFmtId="4" fontId="15" fillId="0" borderId="8" xfId="0" applyNumberFormat="1" applyFont="1" applyBorder="1" applyAlignment="1">
      <alignment horizontal="right"/>
    </xf>
    <xf numFmtId="4" fontId="15" fillId="5" borderId="9" xfId="0" applyNumberFormat="1" applyFont="1" applyFill="1" applyBorder="1" applyAlignment="1">
      <alignment horizontal="right"/>
    </xf>
    <xf numFmtId="0" fontId="15" fillId="3" borderId="12" xfId="0" applyFont="1" applyFill="1" applyBorder="1" applyAlignment="1">
      <alignment horizontal="left" wrapText="1"/>
    </xf>
    <xf numFmtId="4" fontId="15" fillId="0" borderId="13" xfId="0" applyNumberFormat="1" applyFont="1" applyBorder="1" applyAlignment="1">
      <alignment horizontal="right"/>
    </xf>
    <xf numFmtId="0" fontId="15" fillId="3" borderId="12" xfId="0" applyFont="1" applyFill="1" applyBorder="1" applyAlignment="1">
      <alignment horizontal="left"/>
    </xf>
    <xf numFmtId="4" fontId="15" fillId="5" borderId="14" xfId="0" applyNumberFormat="1" applyFont="1" applyFill="1" applyBorder="1" applyAlignment="1">
      <alignment horizontal="right"/>
    </xf>
    <xf numFmtId="0" fontId="15" fillId="3" borderId="12" xfId="0" applyFont="1" applyFill="1" applyBorder="1" applyAlignment="1">
      <alignment wrapText="1"/>
    </xf>
    <xf numFmtId="0" fontId="31" fillId="3" borderId="12" xfId="0" applyFont="1" applyFill="1" applyBorder="1" applyAlignment="1">
      <alignment wrapText="1"/>
    </xf>
    <xf numFmtId="4" fontId="15" fillId="0" borderId="8" xfId="0" applyNumberFormat="1" applyFont="1" applyFill="1" applyBorder="1"/>
    <xf numFmtId="0" fontId="15" fillId="3" borderId="15" xfId="0" applyFont="1" applyFill="1" applyBorder="1" applyAlignment="1">
      <alignment wrapText="1"/>
    </xf>
    <xf numFmtId="4" fontId="15" fillId="0" borderId="17" xfId="0" applyNumberFormat="1" applyFont="1" applyFill="1" applyBorder="1"/>
    <xf numFmtId="2" fontId="0" fillId="6" borderId="8" xfId="0" applyNumberFormat="1" applyFill="1" applyBorder="1"/>
    <xf numFmtId="0" fontId="15" fillId="3" borderId="25" xfId="0" applyFont="1" applyFill="1" applyBorder="1"/>
    <xf numFmtId="2" fontId="0" fillId="6" borderId="26" xfId="0" applyNumberFormat="1" applyFill="1" applyBorder="1"/>
    <xf numFmtId="4" fontId="15" fillId="0" borderId="26" xfId="0" applyNumberFormat="1" applyFont="1" applyBorder="1"/>
    <xf numFmtId="0" fontId="0" fillId="4" borderId="27" xfId="0" applyFill="1" applyBorder="1"/>
    <xf numFmtId="2" fontId="0" fillId="0" borderId="28" xfId="0" applyNumberFormat="1" applyBorder="1"/>
    <xf numFmtId="4" fontId="0" fillId="4" borderId="27" xfId="0" applyNumberFormat="1" applyFill="1" applyBorder="1"/>
    <xf numFmtId="0" fontId="15" fillId="3" borderId="29" xfId="0" applyFont="1" applyFill="1" applyBorder="1" applyAlignment="1">
      <alignment horizontal="center"/>
    </xf>
    <xf numFmtId="2" fontId="15" fillId="3" borderId="29" xfId="0" applyNumberFormat="1" applyFont="1" applyFill="1" applyBorder="1"/>
    <xf numFmtId="4" fontId="15" fillId="3" borderId="29" xfId="0" applyNumberFormat="1" applyFont="1" applyFill="1" applyBorder="1"/>
    <xf numFmtId="0" fontId="12" fillId="4" borderId="30" xfId="0" applyFont="1" applyFill="1" applyBorder="1"/>
    <xf numFmtId="2" fontId="33" fillId="4" borderId="31" xfId="0" applyNumberFormat="1" applyFont="1" applyFill="1" applyBorder="1"/>
    <xf numFmtId="4" fontId="33" fillId="4" borderId="33" xfId="0" applyNumberFormat="1" applyFont="1" applyFill="1" applyBorder="1"/>
    <xf numFmtId="0" fontId="12" fillId="0" borderId="2" xfId="0" applyFont="1" applyFill="1" applyBorder="1" applyAlignment="1">
      <alignment horizontal="center"/>
    </xf>
    <xf numFmtId="2" fontId="12" fillId="4" borderId="2" xfId="0" applyNumberFormat="1" applyFont="1" applyFill="1" applyBorder="1" applyAlignment="1">
      <alignment horizontal="right"/>
    </xf>
    <xf numFmtId="0" fontId="12" fillId="7" borderId="0" xfId="0" applyFont="1" applyFill="1" applyBorder="1"/>
    <xf numFmtId="4" fontId="12" fillId="4" borderId="2" xfId="0" applyNumberFormat="1" applyFont="1" applyFill="1" applyBorder="1"/>
    <xf numFmtId="4" fontId="12" fillId="0" borderId="2" xfId="0" applyNumberFormat="1" applyFont="1" applyFill="1" applyBorder="1"/>
    <xf numFmtId="0" fontId="12" fillId="4" borderId="34" xfId="0" applyFont="1" applyFill="1" applyBorder="1"/>
    <xf numFmtId="4" fontId="34" fillId="0" borderId="34" xfId="0" applyNumberFormat="1" applyFont="1" applyBorder="1"/>
    <xf numFmtId="4" fontId="34" fillId="4" borderId="34" xfId="0" applyNumberFormat="1" applyFont="1" applyFill="1" applyBorder="1"/>
    <xf numFmtId="0" fontId="12" fillId="7" borderId="0" xfId="0" applyFont="1" applyFill="1" applyBorder="1" applyAlignment="1">
      <alignment horizontal="center"/>
    </xf>
    <xf numFmtId="2" fontId="12" fillId="7" borderId="0" xfId="0" applyNumberFormat="1" applyFont="1" applyFill="1" applyBorder="1" applyAlignment="1">
      <alignment horizontal="right"/>
    </xf>
    <xf numFmtId="4" fontId="12" fillId="7" borderId="0" xfId="0" applyNumberFormat="1" applyFont="1" applyFill="1" applyBorder="1"/>
    <xf numFmtId="0" fontId="12" fillId="4" borderId="2" xfId="0" applyFont="1" applyFill="1" applyBorder="1"/>
    <xf numFmtId="2" fontId="33" fillId="0" borderId="2" xfId="0" applyNumberFormat="1" applyFont="1" applyFill="1" applyBorder="1"/>
    <xf numFmtId="4" fontId="33" fillId="0" borderId="2" xfId="0" applyNumberFormat="1" applyFont="1" applyFill="1" applyBorder="1"/>
    <xf numFmtId="0" fontId="0" fillId="0" borderId="0" xfId="0" applyBorder="1"/>
    <xf numFmtId="4" fontId="34" fillId="0" borderId="35" xfId="0" applyNumberFormat="1" applyFont="1" applyBorder="1"/>
    <xf numFmtId="4" fontId="34" fillId="4" borderId="35" xfId="0" applyNumberFormat="1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2" fillId="10" borderId="3" xfId="0" applyFont="1" applyFill="1" applyBorder="1"/>
    <xf numFmtId="4" fontId="33" fillId="10" borderId="2" xfId="0" applyNumberFormat="1" applyFont="1" applyFill="1" applyBorder="1"/>
    <xf numFmtId="4" fontId="12" fillId="0" borderId="0" xfId="0" applyNumberFormat="1" applyFont="1" applyFill="1" applyBorder="1"/>
    <xf numFmtId="0" fontId="0" fillId="11" borderId="0" xfId="0" applyFill="1"/>
    <xf numFmtId="2" fontId="35" fillId="0" borderId="0" xfId="0" applyNumberFormat="1" applyFont="1"/>
    <xf numFmtId="2" fontId="12" fillId="7" borderId="0" xfId="0" applyNumberFormat="1" applyFont="1" applyFill="1" applyBorder="1"/>
    <xf numFmtId="0" fontId="15" fillId="7" borderId="0" xfId="0" applyFont="1" applyFill="1" applyBorder="1"/>
    <xf numFmtId="0" fontId="36" fillId="0" borderId="0" xfId="0" applyFont="1"/>
    <xf numFmtId="0" fontId="15" fillId="7" borderId="0" xfId="0" applyFont="1" applyFill="1" applyBorder="1" applyAlignment="1">
      <alignment horizontal="center"/>
    </xf>
    <xf numFmtId="2" fontId="15" fillId="7" borderId="0" xfId="0" applyNumberFormat="1" applyFont="1" applyFill="1" applyBorder="1"/>
    <xf numFmtId="0" fontId="0" fillId="4" borderId="0" xfId="0" applyFill="1"/>
    <xf numFmtId="0" fontId="3" fillId="4" borderId="0" xfId="0" applyFont="1" applyFill="1"/>
    <xf numFmtId="0" fontId="3" fillId="4" borderId="0" xfId="0" applyFont="1" applyFill="1" applyBorder="1"/>
    <xf numFmtId="0" fontId="0" fillId="0" borderId="36" xfId="0" applyBorder="1"/>
    <xf numFmtId="2" fontId="0" fillId="0" borderId="36" xfId="0" applyNumberFormat="1" applyBorder="1"/>
    <xf numFmtId="0" fontId="6" fillId="0" borderId="36" xfId="0" applyFont="1" applyBorder="1"/>
    <xf numFmtId="0" fontId="0" fillId="7" borderId="0" xfId="0" applyFill="1" applyBorder="1" applyAlignment="1">
      <alignment horizontal="center"/>
    </xf>
    <xf numFmtId="2" fontId="0" fillId="7" borderId="0" xfId="0" applyNumberFormat="1" applyFill="1" applyBorder="1"/>
    <xf numFmtId="0" fontId="0" fillId="7" borderId="0" xfId="0" applyFill="1" applyBorder="1"/>
    <xf numFmtId="4" fontId="0" fillId="7" borderId="0" xfId="0" applyNumberFormat="1" applyFill="1" applyBorder="1"/>
    <xf numFmtId="0" fontId="31" fillId="3" borderId="24" xfId="0" applyFont="1" applyFill="1" applyBorder="1" applyAlignment="1">
      <alignment wrapText="1"/>
    </xf>
    <xf numFmtId="4" fontId="14" fillId="4" borderId="2" xfId="0" applyNumberFormat="1" applyFont="1" applyFill="1" applyBorder="1" applyAlignment="1">
      <alignment vertical="center"/>
    </xf>
    <xf numFmtId="2" fontId="16" fillId="0" borderId="16" xfId="0" applyNumberFormat="1" applyFont="1" applyFill="1" applyBorder="1"/>
    <xf numFmtId="4" fontId="15" fillId="0" borderId="16" xfId="0" applyNumberFormat="1" applyFont="1" applyFill="1" applyBorder="1"/>
    <xf numFmtId="4" fontId="15" fillId="0" borderId="18" xfId="0" applyNumberFormat="1" applyFont="1" applyFill="1" applyBorder="1"/>
    <xf numFmtId="0" fontId="30" fillId="3" borderId="12" xfId="0" applyFont="1" applyFill="1" applyBorder="1"/>
    <xf numFmtId="4" fontId="33" fillId="0" borderId="24" xfId="0" applyNumberFormat="1" applyFont="1" applyFill="1" applyBorder="1" applyAlignment="1">
      <alignment horizontal="right"/>
    </xf>
    <xf numFmtId="4" fontId="1" fillId="0" borderId="0" xfId="0" applyNumberFormat="1" applyFont="1" applyAlignment="1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center"/>
    </xf>
    <xf numFmtId="4" fontId="2" fillId="12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right" vertical="center" wrapText="1"/>
    </xf>
    <xf numFmtId="4" fontId="0" fillId="4" borderId="3" xfId="0" applyNumberFormat="1" applyFill="1" applyBorder="1"/>
    <xf numFmtId="4" fontId="0" fillId="4" borderId="2" xfId="0" applyNumberFormat="1" applyFill="1" applyBorder="1"/>
    <xf numFmtId="4" fontId="0" fillId="4" borderId="2" xfId="0" applyNumberFormat="1" applyFill="1" applyBorder="1" applyAlignment="1">
      <alignment horizontal="right"/>
    </xf>
    <xf numFmtId="4" fontId="41" fillId="0" borderId="2" xfId="0" applyNumberFormat="1" applyFont="1" applyBorder="1" applyAlignment="1">
      <alignment horizontal="right"/>
    </xf>
    <xf numFmtId="4" fontId="0" fillId="6" borderId="2" xfId="0" applyNumberFormat="1" applyFill="1" applyBorder="1" applyAlignment="1">
      <alignment horizontal="right"/>
    </xf>
    <xf numFmtId="4" fontId="5" fillId="4" borderId="3" xfId="0" applyNumberFormat="1" applyFont="1" applyFill="1" applyBorder="1"/>
    <xf numFmtId="4" fontId="7" fillId="4" borderId="5" xfId="0" applyNumberFormat="1" applyFont="1" applyFill="1" applyBorder="1"/>
    <xf numFmtId="4" fontId="8" fillId="0" borderId="5" xfId="0" applyNumberFormat="1" applyFont="1" applyFill="1" applyBorder="1" applyAlignment="1">
      <alignment horizontal="right"/>
    </xf>
    <xf numFmtId="4" fontId="5" fillId="4" borderId="5" xfId="0" applyNumberFormat="1" applyFont="1" applyFill="1" applyBorder="1" applyAlignment="1">
      <alignment horizontal="right"/>
    </xf>
    <xf numFmtId="4" fontId="5" fillId="4" borderId="0" xfId="0" applyNumberFormat="1" applyFont="1" applyFill="1" applyBorder="1" applyAlignment="1">
      <alignment horizontal="right"/>
    </xf>
    <xf numFmtId="4" fontId="14" fillId="4" borderId="2" xfId="0" applyNumberFormat="1" applyFont="1" applyFill="1" applyBorder="1" applyAlignment="1">
      <alignment horizontal="right"/>
    </xf>
    <xf numFmtId="4" fontId="15" fillId="4" borderId="8" xfId="0" applyNumberFormat="1" applyFont="1" applyFill="1" applyBorder="1"/>
    <xf numFmtId="4" fontId="16" fillId="6" borderId="8" xfId="0" applyNumberFormat="1" applyFont="1" applyFill="1" applyBorder="1" applyAlignment="1">
      <alignment horizontal="right"/>
    </xf>
    <xf numFmtId="4" fontId="16" fillId="6" borderId="13" xfId="0" applyNumberFormat="1" applyFont="1" applyFill="1" applyBorder="1" applyAlignment="1">
      <alignment horizontal="right"/>
    </xf>
    <xf numFmtId="4" fontId="16" fillId="6" borderId="16" xfId="0" applyNumberFormat="1" applyFont="1" applyFill="1" applyBorder="1" applyAlignment="1">
      <alignment horizontal="right"/>
    </xf>
    <xf numFmtId="4" fontId="16" fillId="6" borderId="0" xfId="0" applyNumberFormat="1" applyFont="1" applyFill="1" applyBorder="1" applyAlignment="1">
      <alignment horizontal="right"/>
    </xf>
    <xf numFmtId="4" fontId="15" fillId="4" borderId="17" xfId="0" applyNumberFormat="1" applyFont="1" applyFill="1" applyBorder="1"/>
    <xf numFmtId="4" fontId="0" fillId="6" borderId="17" xfId="0" applyNumberFormat="1" applyFill="1" applyBorder="1" applyAlignment="1">
      <alignment horizontal="right"/>
    </xf>
    <xf numFmtId="4" fontId="14" fillId="0" borderId="2" xfId="0" applyNumberFormat="1" applyFont="1" applyFill="1" applyBorder="1" applyAlignment="1">
      <alignment horizontal="right" vertical="center" wrapText="1"/>
    </xf>
    <xf numFmtId="4" fontId="14" fillId="4" borderId="2" xfId="0" applyNumberFormat="1" applyFont="1" applyFill="1" applyBorder="1" applyAlignment="1">
      <alignment horizontal="right" vertical="center" wrapText="1"/>
    </xf>
    <xf numFmtId="4" fontId="37" fillId="4" borderId="8" xfId="0" applyNumberFormat="1" applyFont="1" applyFill="1" applyBorder="1"/>
    <xf numFmtId="4" fontId="23" fillId="4" borderId="8" xfId="0" applyNumberFormat="1" applyFont="1" applyFill="1" applyBorder="1"/>
    <xf numFmtId="4" fontId="13" fillId="4" borderId="2" xfId="0" applyNumberFormat="1" applyFont="1" applyFill="1" applyBorder="1" applyAlignment="1">
      <alignment horizontal="right"/>
    </xf>
    <xf numFmtId="4" fontId="13" fillId="4" borderId="2" xfId="0" applyNumberFormat="1" applyFont="1" applyFill="1" applyBorder="1" applyAlignment="1">
      <alignment horizontal="right" wrapText="1"/>
    </xf>
    <xf numFmtId="4" fontId="13" fillId="4" borderId="2" xfId="0" applyNumberFormat="1" applyFont="1" applyFill="1" applyBorder="1" applyAlignment="1">
      <alignment vertical="center"/>
    </xf>
    <xf numFmtId="4" fontId="13" fillId="4" borderId="2" xfId="0" applyNumberFormat="1" applyFont="1" applyFill="1" applyBorder="1" applyAlignment="1">
      <alignment horizontal="right" vertical="center" wrapText="1"/>
    </xf>
    <xf numFmtId="4" fontId="13" fillId="0" borderId="2" xfId="0" applyNumberFormat="1" applyFont="1" applyFill="1" applyBorder="1" applyAlignment="1">
      <alignment horizontal="right" vertical="center" wrapText="1"/>
    </xf>
    <xf numFmtId="4" fontId="16" fillId="6" borderId="17" xfId="0" applyNumberFormat="1" applyFont="1" applyFill="1" applyBorder="1" applyAlignment="1">
      <alignment horizontal="right"/>
    </xf>
    <xf numFmtId="4" fontId="16" fillId="6" borderId="20" xfId="0" applyNumberFormat="1" applyFont="1" applyFill="1" applyBorder="1" applyAlignment="1">
      <alignment horizontal="right"/>
    </xf>
    <xf numFmtId="4" fontId="15" fillId="6" borderId="8" xfId="0" applyNumberFormat="1" applyFont="1" applyFill="1" applyBorder="1" applyAlignment="1">
      <alignment horizontal="right"/>
    </xf>
    <xf numFmtId="4" fontId="15" fillId="6" borderId="13" xfId="0" applyNumberFormat="1" applyFont="1" applyFill="1" applyBorder="1" applyAlignment="1">
      <alignment horizontal="right"/>
    </xf>
    <xf numFmtId="4" fontId="0" fillId="6" borderId="26" xfId="0" applyNumberFormat="1" applyFill="1" applyBorder="1" applyAlignment="1">
      <alignment horizontal="right"/>
    </xf>
    <xf numFmtId="4" fontId="0" fillId="6" borderId="8" xfId="0" applyNumberFormat="1" applyFill="1" applyBorder="1" applyAlignment="1">
      <alignment horizontal="right"/>
    </xf>
    <xf numFmtId="4" fontId="15" fillId="4" borderId="27" xfId="0" applyNumberFormat="1" applyFont="1" applyFill="1" applyBorder="1"/>
    <xf numFmtId="4" fontId="0" fillId="4" borderId="28" xfId="0" applyNumberFormat="1" applyFill="1" applyBorder="1"/>
    <xf numFmtId="4" fontId="0" fillId="0" borderId="28" xfId="0" applyNumberFormat="1" applyBorder="1" applyAlignment="1">
      <alignment horizontal="right"/>
    </xf>
    <xf numFmtId="4" fontId="33" fillId="4" borderId="32" xfId="0" applyNumberFormat="1" applyFont="1" applyFill="1" applyBorder="1"/>
    <xf numFmtId="4" fontId="33" fillId="4" borderId="31" xfId="0" applyNumberFormat="1" applyFont="1" applyFill="1" applyBorder="1" applyAlignment="1">
      <alignment horizontal="right"/>
    </xf>
    <xf numFmtId="4" fontId="33" fillId="4" borderId="34" xfId="0" applyNumberFormat="1" applyFont="1" applyFill="1" applyBorder="1"/>
    <xf numFmtId="4" fontId="33" fillId="0" borderId="2" xfId="0" applyNumberFormat="1" applyFont="1" applyFill="1" applyBorder="1" applyAlignment="1">
      <alignment horizontal="right"/>
    </xf>
    <xf numFmtId="4" fontId="33" fillId="4" borderId="0" xfId="0" applyNumberFormat="1" applyFont="1" applyFill="1" applyBorder="1"/>
    <xf numFmtId="4" fontId="35" fillId="4" borderId="0" xfId="0" applyNumberFormat="1" applyFont="1" applyFill="1"/>
    <xf numFmtId="4" fontId="35" fillId="0" borderId="0" xfId="0" applyNumberFormat="1" applyFont="1"/>
    <xf numFmtId="4" fontId="35" fillId="10" borderId="0" xfId="0" applyNumberFormat="1" applyFont="1" applyFill="1"/>
    <xf numFmtId="4" fontId="0" fillId="4" borderId="0" xfId="0" applyNumberFormat="1" applyFill="1"/>
    <xf numFmtId="4" fontId="0" fillId="0" borderId="0" xfId="0" applyNumberFormat="1" applyBorder="1" applyAlignment="1">
      <alignment horizontal="right"/>
    </xf>
    <xf numFmtId="0" fontId="15" fillId="6" borderId="23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  <color rgb="FFFFEEB9"/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9"/>
  <sheetViews>
    <sheetView tabSelected="1" topLeftCell="A102" zoomScale="90" zoomScaleNormal="90" workbookViewId="0">
      <selection activeCell="C107" sqref="C107"/>
    </sheetView>
  </sheetViews>
  <sheetFormatPr defaultRowHeight="12.75"/>
  <cols>
    <col min="1" max="1" width="72.140625" customWidth="1"/>
    <col min="2" max="2" width="17" style="2" hidden="1" customWidth="1"/>
    <col min="3" max="3" width="15.7109375" style="6" customWidth="1"/>
    <col min="4" max="5" width="13.7109375" style="6" hidden="1" customWidth="1"/>
    <col min="6" max="6" width="15.7109375" style="6" hidden="1" customWidth="1"/>
    <col min="7" max="7" width="17" style="190" customWidth="1"/>
    <col min="8" max="8" width="8" hidden="1" customWidth="1"/>
    <col min="9" max="9" width="8.28515625" hidden="1" customWidth="1"/>
    <col min="10" max="10" width="5.5703125" hidden="1" customWidth="1"/>
    <col min="11" max="15" width="8" hidden="1" customWidth="1"/>
    <col min="16" max="16" width="25.5703125" hidden="1" customWidth="1"/>
    <col min="17" max="17" width="6.42578125" style="1" hidden="1" customWidth="1"/>
    <col min="18" max="18" width="23.140625" style="1" hidden="1" customWidth="1"/>
  </cols>
  <sheetData>
    <row r="1" spans="1:18" ht="15">
      <c r="A1" s="243" t="s">
        <v>0</v>
      </c>
      <c r="B1" s="243"/>
      <c r="C1" s="189"/>
      <c r="D1" s="189"/>
      <c r="E1" s="189"/>
      <c r="F1" s="189"/>
    </row>
    <row r="2" spans="1:18" ht="15">
      <c r="A2" s="243" t="s">
        <v>90</v>
      </c>
      <c r="B2" s="243"/>
      <c r="C2" s="189"/>
      <c r="D2" s="189"/>
      <c r="E2" s="189"/>
      <c r="F2" s="189"/>
    </row>
    <row r="3" spans="1:18" ht="18">
      <c r="A3" s="244" t="s">
        <v>114</v>
      </c>
      <c r="B3" s="244"/>
      <c r="C3" s="191"/>
    </row>
    <row r="4" spans="1:18" ht="14.25" customHeight="1"/>
    <row r="5" spans="1:18" ht="54.75" customHeight="1">
      <c r="A5" s="3"/>
      <c r="B5" s="4" t="s">
        <v>92</v>
      </c>
      <c r="C5" s="192" t="s">
        <v>106</v>
      </c>
      <c r="D5" s="193" t="s">
        <v>1</v>
      </c>
      <c r="E5" s="193" t="s">
        <v>95</v>
      </c>
      <c r="F5" s="194" t="s">
        <v>2</v>
      </c>
      <c r="G5" s="195" t="s">
        <v>93</v>
      </c>
    </row>
    <row r="6" spans="1:18" ht="3.6" customHeight="1">
      <c r="A6" s="3"/>
      <c r="B6" s="5"/>
      <c r="C6" s="196"/>
      <c r="D6" s="15"/>
      <c r="E6" s="15"/>
      <c r="F6" s="197"/>
      <c r="G6" s="198"/>
      <c r="H6" s="6"/>
    </row>
    <row r="7" spans="1:18" s="11" customFormat="1" ht="15.75">
      <c r="A7" s="7" t="s">
        <v>115</v>
      </c>
      <c r="B7" s="8">
        <f>SUM(B9-B10-B11)</f>
        <v>28440</v>
      </c>
      <c r="C7" s="9">
        <v>28005</v>
      </c>
      <c r="D7" s="9">
        <f>D9-D10</f>
        <v>11514</v>
      </c>
      <c r="E7" s="9">
        <f>E9-E11</f>
        <v>16426</v>
      </c>
      <c r="F7" s="10">
        <f>C7-B7</f>
        <v>-435</v>
      </c>
      <c r="G7" s="199">
        <v>27075</v>
      </c>
      <c r="H7"/>
      <c r="I7"/>
      <c r="J7"/>
      <c r="K7"/>
      <c r="L7"/>
      <c r="M7"/>
      <c r="N7"/>
      <c r="O7"/>
      <c r="Q7" s="12"/>
      <c r="R7" s="12"/>
    </row>
    <row r="8" spans="1:18" ht="15.75">
      <c r="A8" s="13" t="s">
        <v>94</v>
      </c>
      <c r="B8" s="14"/>
      <c r="C8" s="196"/>
      <c r="D8" s="15"/>
      <c r="E8" s="15"/>
      <c r="F8" s="10"/>
      <c r="G8" s="200"/>
    </row>
    <row r="9" spans="1:18" ht="15.75">
      <c r="A9" s="13" t="s">
        <v>91</v>
      </c>
      <c r="B9" s="14">
        <v>28950</v>
      </c>
      <c r="C9" s="201">
        <v>28680</v>
      </c>
      <c r="D9" s="16">
        <v>12024</v>
      </c>
      <c r="E9" s="16">
        <v>16591</v>
      </c>
      <c r="F9" s="10">
        <f>C9-B9</f>
        <v>-270</v>
      </c>
      <c r="G9" s="200">
        <v>27600</v>
      </c>
      <c r="H9" s="245" t="s">
        <v>3</v>
      </c>
      <c r="I9" s="246"/>
      <c r="J9" s="246"/>
      <c r="K9" s="246"/>
      <c r="L9" s="246"/>
      <c r="M9" s="246"/>
      <c r="N9" s="246"/>
      <c r="O9" s="246"/>
    </row>
    <row r="10" spans="1:18" ht="15.75">
      <c r="A10" s="13" t="s">
        <v>83</v>
      </c>
      <c r="B10" s="14">
        <v>510</v>
      </c>
      <c r="C10" s="201">
        <v>675</v>
      </c>
      <c r="D10" s="16">
        <v>510</v>
      </c>
      <c r="E10" s="16"/>
      <c r="F10" s="10">
        <f>C10-B10</f>
        <v>165</v>
      </c>
      <c r="G10" s="200">
        <v>525</v>
      </c>
      <c r="H10" s="17"/>
      <c r="I10" s="18"/>
      <c r="J10" s="18"/>
      <c r="K10" s="18"/>
      <c r="L10" s="18"/>
      <c r="M10" s="18"/>
      <c r="N10" s="18"/>
      <c r="O10" s="18"/>
    </row>
    <row r="11" spans="1:18" ht="15.75" hidden="1">
      <c r="A11" s="13" t="s">
        <v>4</v>
      </c>
      <c r="B11" s="14"/>
      <c r="C11" s="201">
        <f>D11+E11</f>
        <v>165</v>
      </c>
      <c r="D11" s="16"/>
      <c r="E11" s="16">
        <v>165</v>
      </c>
      <c r="F11" s="10"/>
      <c r="G11" s="200"/>
      <c r="H11" t="s">
        <v>5</v>
      </c>
    </row>
    <row r="12" spans="1:18" ht="36" hidden="1" customHeight="1">
      <c r="A12" s="19"/>
      <c r="B12" s="20"/>
      <c r="C12" s="202">
        <v>840</v>
      </c>
      <c r="D12" s="21"/>
      <c r="E12" s="21">
        <v>840</v>
      </c>
      <c r="F12" s="22"/>
      <c r="G12" s="203"/>
      <c r="H12" s="23" t="s">
        <v>6</v>
      </c>
      <c r="I12" s="24" t="s">
        <v>7</v>
      </c>
      <c r="J12" s="25"/>
      <c r="K12" s="26" t="s">
        <v>8</v>
      </c>
      <c r="L12" s="27" t="s">
        <v>9</v>
      </c>
      <c r="M12" s="27" t="s">
        <v>10</v>
      </c>
      <c r="N12" s="27" t="s">
        <v>11</v>
      </c>
      <c r="O12" s="27" t="s">
        <v>12</v>
      </c>
    </row>
    <row r="13" spans="1:18" ht="15.75">
      <c r="A13" s="28"/>
      <c r="B13" s="29"/>
      <c r="C13" s="30"/>
      <c r="D13" s="30"/>
      <c r="E13" s="30"/>
      <c r="F13" s="30"/>
      <c r="G13" s="204"/>
      <c r="H13" s="31"/>
      <c r="I13" s="32"/>
      <c r="J13" s="25"/>
      <c r="K13" s="33"/>
      <c r="L13" s="34"/>
      <c r="M13" s="34"/>
      <c r="N13" s="34"/>
      <c r="O13" s="34"/>
    </row>
    <row r="14" spans="1:18" ht="15.75">
      <c r="A14" s="35" t="s">
        <v>13</v>
      </c>
      <c r="B14" s="36"/>
      <c r="C14" s="37"/>
      <c r="D14" s="37"/>
      <c r="E14" s="37"/>
      <c r="F14" s="37"/>
      <c r="G14" s="205"/>
    </row>
    <row r="15" spans="1:18" ht="15.75">
      <c r="A15" s="38" t="s">
        <v>14</v>
      </c>
      <c r="B15" s="39">
        <f>SUM(B16:B18)</f>
        <v>1445</v>
      </c>
      <c r="C15" s="40">
        <f t="shared" ref="C15:C23" si="0">D15+E15</f>
        <v>1281.1100000000001</v>
      </c>
      <c r="D15" s="40">
        <f>SUM(D16:D18)</f>
        <v>628.24</v>
      </c>
      <c r="E15" s="40">
        <f>SUM(E16:E19)</f>
        <v>652.87</v>
      </c>
      <c r="F15" s="40">
        <f t="shared" ref="F15:F23" si="1">C15-B15</f>
        <v>-163.88999999999987</v>
      </c>
      <c r="G15" s="206">
        <f>SUM(G16:G18)</f>
        <v>1320</v>
      </c>
      <c r="H15" s="41"/>
      <c r="I15" s="42"/>
      <c r="J15" s="43"/>
      <c r="K15" s="44"/>
      <c r="L15" s="44"/>
      <c r="M15" s="44"/>
      <c r="N15" s="44"/>
      <c r="O15" s="44"/>
    </row>
    <row r="16" spans="1:18" ht="14.25">
      <c r="A16" s="45" t="s">
        <v>15</v>
      </c>
      <c r="B16" s="46">
        <v>1100</v>
      </c>
      <c r="C16" s="207">
        <f t="shared" si="0"/>
        <v>1216.3499999999999</v>
      </c>
      <c r="D16" s="47">
        <v>628.24</v>
      </c>
      <c r="E16" s="47">
        <v>588.11</v>
      </c>
      <c r="F16" s="48">
        <f t="shared" si="1"/>
        <v>116.34999999999991</v>
      </c>
      <c r="G16" s="208">
        <v>1200</v>
      </c>
      <c r="H16" s="49">
        <v>192</v>
      </c>
      <c r="I16" s="50">
        <f>ROUND(C16/H16,2)</f>
        <v>6.34</v>
      </c>
      <c r="J16" s="51"/>
      <c r="K16" s="52">
        <f>I16</f>
        <v>6.34</v>
      </c>
      <c r="L16" s="52">
        <f>I16</f>
        <v>6.34</v>
      </c>
      <c r="M16" s="53">
        <f>I16</f>
        <v>6.34</v>
      </c>
      <c r="N16" s="52">
        <f>I16</f>
        <v>6.34</v>
      </c>
      <c r="O16" s="52">
        <f>I16</f>
        <v>6.34</v>
      </c>
    </row>
    <row r="17" spans="1:19" ht="14.25">
      <c r="A17" s="54" t="s">
        <v>67</v>
      </c>
      <c r="B17" s="55">
        <v>200</v>
      </c>
      <c r="C17" s="207">
        <f t="shared" si="0"/>
        <v>13.9</v>
      </c>
      <c r="D17" s="56"/>
      <c r="E17" s="56">
        <v>13.9</v>
      </c>
      <c r="F17" s="57">
        <f t="shared" si="1"/>
        <v>-186.1</v>
      </c>
      <c r="G17" s="209">
        <v>20</v>
      </c>
      <c r="H17" s="49">
        <v>192</v>
      </c>
      <c r="I17" s="50">
        <f>ROUND(C17/H17,2)</f>
        <v>7.0000000000000007E-2</v>
      </c>
      <c r="J17" s="51"/>
      <c r="K17" s="52">
        <f>I17</f>
        <v>7.0000000000000007E-2</v>
      </c>
      <c r="L17" s="52">
        <f>I17</f>
        <v>7.0000000000000007E-2</v>
      </c>
      <c r="M17" s="53">
        <f>I17</f>
        <v>7.0000000000000007E-2</v>
      </c>
      <c r="N17" s="52">
        <f t="shared" ref="N17:N66" si="2">I17</f>
        <v>7.0000000000000007E-2</v>
      </c>
      <c r="O17" s="52">
        <f t="shared" ref="O17:O66" si="3">I17</f>
        <v>7.0000000000000007E-2</v>
      </c>
    </row>
    <row r="18" spans="1:19" ht="14.25">
      <c r="A18" s="58" t="s">
        <v>66</v>
      </c>
      <c r="B18" s="59">
        <v>145</v>
      </c>
      <c r="C18" s="207">
        <f t="shared" si="0"/>
        <v>0</v>
      </c>
      <c r="D18" s="60"/>
      <c r="E18" s="61"/>
      <c r="F18" s="62">
        <f t="shared" si="1"/>
        <v>-145</v>
      </c>
      <c r="G18" s="210">
        <v>100</v>
      </c>
      <c r="H18" s="49">
        <v>192</v>
      </c>
      <c r="I18" s="50">
        <f>ROUND(C18/H18,2)</f>
        <v>0</v>
      </c>
      <c r="J18" s="51"/>
      <c r="K18" s="52">
        <f>I18</f>
        <v>0</v>
      </c>
      <c r="L18" s="52">
        <f>I18</f>
        <v>0</v>
      </c>
      <c r="M18" s="53">
        <f>I18</f>
        <v>0</v>
      </c>
      <c r="N18" s="52">
        <f t="shared" si="2"/>
        <v>0</v>
      </c>
      <c r="O18" s="52">
        <f t="shared" si="3"/>
        <v>0</v>
      </c>
    </row>
    <row r="19" spans="1:19" ht="14.25">
      <c r="A19" s="63" t="s">
        <v>107</v>
      </c>
      <c r="B19" s="64"/>
      <c r="C19" s="207">
        <f t="shared" si="0"/>
        <v>50.86</v>
      </c>
      <c r="D19" s="66"/>
      <c r="E19" s="67">
        <v>50.86</v>
      </c>
      <c r="F19" s="62">
        <f t="shared" si="1"/>
        <v>50.86</v>
      </c>
      <c r="G19" s="211">
        <v>0</v>
      </c>
      <c r="H19" s="49"/>
      <c r="I19" s="50"/>
      <c r="J19" s="51"/>
      <c r="K19" s="52"/>
      <c r="L19" s="52"/>
      <c r="M19" s="53"/>
      <c r="N19" s="52"/>
      <c r="O19" s="52"/>
    </row>
    <row r="20" spans="1:19" ht="15.75">
      <c r="A20" s="38" t="s">
        <v>16</v>
      </c>
      <c r="B20" s="39">
        <f>SUM(B21:B24)</f>
        <v>1880</v>
      </c>
      <c r="C20" s="40">
        <f t="shared" si="0"/>
        <v>2277.52</v>
      </c>
      <c r="D20" s="40">
        <f>SUM(D21:D24)</f>
        <v>111.73</v>
      </c>
      <c r="E20" s="40">
        <f>SUM(E21:E24)</f>
        <v>2165.79</v>
      </c>
      <c r="F20" s="40">
        <f t="shared" si="1"/>
        <v>397.52</v>
      </c>
      <c r="G20" s="206">
        <f>SUM(G21:G24)</f>
        <v>2130</v>
      </c>
      <c r="H20" s="69"/>
      <c r="I20" s="70"/>
      <c r="J20" s="71"/>
      <c r="K20" s="72"/>
      <c r="L20" s="72"/>
      <c r="M20" s="73"/>
      <c r="N20" s="72"/>
      <c r="O20" s="72"/>
    </row>
    <row r="21" spans="1:19" ht="14.25">
      <c r="A21" s="45" t="s">
        <v>17</v>
      </c>
      <c r="B21" s="46">
        <v>452</v>
      </c>
      <c r="C21" s="207">
        <f t="shared" si="0"/>
        <v>416.16</v>
      </c>
      <c r="D21" s="47">
        <v>111.73</v>
      </c>
      <c r="E21" s="47">
        <v>304.43</v>
      </c>
      <c r="F21" s="48">
        <f t="shared" si="1"/>
        <v>-35.839999999999975</v>
      </c>
      <c r="G21" s="208">
        <v>420</v>
      </c>
      <c r="H21" s="49">
        <v>192</v>
      </c>
      <c r="I21" s="50">
        <f>ROUND(C21/H21,2)</f>
        <v>2.17</v>
      </c>
      <c r="J21" s="51"/>
      <c r="K21" s="52">
        <f>I21</f>
        <v>2.17</v>
      </c>
      <c r="L21" s="52">
        <f>I21</f>
        <v>2.17</v>
      </c>
      <c r="M21" s="53">
        <f>I21</f>
        <v>2.17</v>
      </c>
      <c r="N21" s="52">
        <f t="shared" si="2"/>
        <v>2.17</v>
      </c>
      <c r="O21" s="52">
        <f t="shared" si="3"/>
        <v>2.17</v>
      </c>
    </row>
    <row r="22" spans="1:19" ht="14.25">
      <c r="A22" s="54" t="s">
        <v>18</v>
      </c>
      <c r="B22" s="55">
        <v>1185</v>
      </c>
      <c r="C22" s="207">
        <f t="shared" si="0"/>
        <v>1651.29</v>
      </c>
      <c r="D22" s="56"/>
      <c r="E22" s="56">
        <v>1651.29</v>
      </c>
      <c r="F22" s="57">
        <f t="shared" si="1"/>
        <v>466.28999999999996</v>
      </c>
      <c r="G22" s="209">
        <v>1500</v>
      </c>
      <c r="H22" s="49">
        <v>192</v>
      </c>
      <c r="I22" s="50">
        <f>ROUND(C22/H22,2)</f>
        <v>8.6</v>
      </c>
      <c r="J22" s="51"/>
      <c r="K22" s="52">
        <f>I22</f>
        <v>8.6</v>
      </c>
      <c r="L22" s="52">
        <f>I22</f>
        <v>8.6</v>
      </c>
      <c r="M22" s="53">
        <f>I22</f>
        <v>8.6</v>
      </c>
      <c r="N22" s="52">
        <f t="shared" si="2"/>
        <v>8.6</v>
      </c>
      <c r="O22" s="52">
        <f t="shared" si="3"/>
        <v>8.6</v>
      </c>
    </row>
    <row r="23" spans="1:19" ht="14.25">
      <c r="A23" s="54" t="s">
        <v>19</v>
      </c>
      <c r="B23" s="55">
        <v>243</v>
      </c>
      <c r="C23" s="207">
        <f t="shared" si="0"/>
        <v>210.07</v>
      </c>
      <c r="D23" s="56"/>
      <c r="E23" s="56">
        <v>210.07</v>
      </c>
      <c r="F23" s="57">
        <f t="shared" si="1"/>
        <v>-32.930000000000007</v>
      </c>
      <c r="G23" s="209">
        <v>210</v>
      </c>
      <c r="H23" s="49">
        <v>192</v>
      </c>
      <c r="I23" s="50">
        <f>ROUND(C23/H23,2)</f>
        <v>1.0900000000000001</v>
      </c>
      <c r="J23" s="51"/>
      <c r="K23" s="52">
        <f>I23</f>
        <v>1.0900000000000001</v>
      </c>
      <c r="L23" s="52">
        <f>I23</f>
        <v>1.0900000000000001</v>
      </c>
      <c r="M23" s="53">
        <f>I23</f>
        <v>1.0900000000000001</v>
      </c>
      <c r="N23" s="52">
        <f t="shared" si="2"/>
        <v>1.0900000000000001</v>
      </c>
      <c r="O23" s="52">
        <f t="shared" si="3"/>
        <v>1.0900000000000001</v>
      </c>
    </row>
    <row r="24" spans="1:19" ht="14.25">
      <c r="A24" s="58"/>
      <c r="B24" s="74"/>
      <c r="C24" s="212"/>
      <c r="D24" s="60"/>
      <c r="E24" s="60"/>
      <c r="F24" s="75"/>
      <c r="G24" s="213"/>
      <c r="H24" s="49"/>
      <c r="I24" s="50"/>
      <c r="J24" s="51"/>
      <c r="K24" s="52"/>
      <c r="L24" s="52"/>
      <c r="M24" s="53"/>
      <c r="N24" s="52"/>
      <c r="O24" s="52"/>
    </row>
    <row r="25" spans="1:19" ht="15.75">
      <c r="A25" s="76" t="s">
        <v>20</v>
      </c>
      <c r="B25" s="77">
        <v>2000</v>
      </c>
      <c r="C25" s="40">
        <f t="shared" ref="C25:C26" si="4">D25+E25</f>
        <v>1581.35</v>
      </c>
      <c r="D25" s="40">
        <v>946.35</v>
      </c>
      <c r="E25" s="40">
        <v>635</v>
      </c>
      <c r="F25" s="40">
        <f>C25-B25</f>
        <v>-418.65000000000009</v>
      </c>
      <c r="G25" s="214">
        <v>1500</v>
      </c>
      <c r="H25" s="69">
        <v>192</v>
      </c>
      <c r="I25" s="70">
        <f>ROUND(C25/H25,2)</f>
        <v>8.24</v>
      </c>
      <c r="J25" s="71"/>
      <c r="K25" s="72">
        <f>I25</f>
        <v>8.24</v>
      </c>
      <c r="L25" s="72">
        <f>I25</f>
        <v>8.24</v>
      </c>
      <c r="M25" s="73">
        <f>I25</f>
        <v>8.24</v>
      </c>
      <c r="N25" s="72">
        <f>I25</f>
        <v>8.24</v>
      </c>
      <c r="O25" s="72">
        <f>I25</f>
        <v>8.24</v>
      </c>
    </row>
    <row r="26" spans="1:19" ht="15.75" customHeight="1">
      <c r="A26" s="76" t="s">
        <v>21</v>
      </c>
      <c r="B26" s="78">
        <f>SUM(B27:B31)</f>
        <v>4000</v>
      </c>
      <c r="C26" s="40">
        <f t="shared" si="4"/>
        <v>4040</v>
      </c>
      <c r="D26" s="79">
        <f>SUM(D27:D32)</f>
        <v>0</v>
      </c>
      <c r="E26" s="79">
        <f>SUM(E27:E32)</f>
        <v>4040</v>
      </c>
      <c r="F26" s="79" t="e">
        <f>SUM(F27:F32)</f>
        <v>#VALUE!</v>
      </c>
      <c r="G26" s="215">
        <f>SUM(G27:G31)</f>
        <v>4000</v>
      </c>
      <c r="H26" s="69"/>
      <c r="I26" s="70"/>
      <c r="J26" s="71"/>
      <c r="K26" s="72"/>
      <c r="L26" s="72"/>
      <c r="M26" s="73"/>
      <c r="N26" s="72"/>
      <c r="O26" s="72"/>
      <c r="P26" s="80"/>
      <c r="Q26" s="81"/>
      <c r="R26" s="81"/>
    </row>
    <row r="27" spans="1:19" ht="15.75" customHeight="1">
      <c r="A27" s="45" t="s">
        <v>105</v>
      </c>
      <c r="B27" s="46">
        <v>800</v>
      </c>
      <c r="C27" s="216" t="s">
        <v>111</v>
      </c>
      <c r="D27" s="47"/>
      <c r="E27" s="47">
        <v>800</v>
      </c>
      <c r="F27" s="48" t="e">
        <f>C27-B27</f>
        <v>#VALUE!</v>
      </c>
      <c r="G27" s="208">
        <v>800</v>
      </c>
      <c r="H27" s="49">
        <v>38</v>
      </c>
      <c r="I27" s="50" t="e">
        <f>ROUND(C27/H27,2)</f>
        <v>#VALUE!</v>
      </c>
      <c r="J27" s="51"/>
      <c r="K27" s="52" t="e">
        <f>I27</f>
        <v>#VALUE!</v>
      </c>
      <c r="L27" s="52"/>
      <c r="M27" s="53"/>
      <c r="N27" s="52"/>
      <c r="O27" s="52"/>
      <c r="P27" s="82" t="s">
        <v>22</v>
      </c>
      <c r="Q27" s="83"/>
      <c r="R27" s="83" t="s">
        <v>23</v>
      </c>
      <c r="S27" s="84"/>
    </row>
    <row r="28" spans="1:19" ht="14.25">
      <c r="A28" s="54" t="s">
        <v>112</v>
      </c>
      <c r="B28" s="55">
        <v>800</v>
      </c>
      <c r="C28" s="216" t="s">
        <v>111</v>
      </c>
      <c r="D28" s="56"/>
      <c r="E28" s="56">
        <v>800</v>
      </c>
      <c r="F28" s="57" t="e">
        <f>C28-B28</f>
        <v>#VALUE!</v>
      </c>
      <c r="G28" s="209">
        <v>800</v>
      </c>
      <c r="H28" s="49">
        <v>34</v>
      </c>
      <c r="I28" s="50" t="e">
        <f>ROUND(C28/H28,2)</f>
        <v>#VALUE!</v>
      </c>
      <c r="J28" s="51"/>
      <c r="K28" s="52"/>
      <c r="L28" s="52" t="e">
        <f>I28</f>
        <v>#VALUE!</v>
      </c>
      <c r="M28" s="53"/>
      <c r="N28" s="52"/>
      <c r="O28" s="52"/>
      <c r="P28" s="82"/>
      <c r="Q28" s="85" t="s">
        <v>24</v>
      </c>
      <c r="R28" s="86">
        <v>800</v>
      </c>
    </row>
    <row r="29" spans="1:19" ht="14.25">
      <c r="A29" s="54" t="s">
        <v>110</v>
      </c>
      <c r="B29" s="55">
        <v>800</v>
      </c>
      <c r="C29" s="216" t="s">
        <v>111</v>
      </c>
      <c r="D29" s="56"/>
      <c r="E29" s="56">
        <v>800</v>
      </c>
      <c r="F29" s="57" t="e">
        <f>C29-B29</f>
        <v>#VALUE!</v>
      </c>
      <c r="G29" s="209">
        <v>800</v>
      </c>
      <c r="H29" s="49">
        <v>36</v>
      </c>
      <c r="I29" s="50" t="e">
        <f>ROUND(C29/H29,2)</f>
        <v>#VALUE!</v>
      </c>
      <c r="J29" s="51"/>
      <c r="K29" s="52"/>
      <c r="L29" s="52"/>
      <c r="M29" s="53" t="e">
        <f>I29</f>
        <v>#VALUE!</v>
      </c>
      <c r="N29" s="52"/>
      <c r="O29" s="52"/>
      <c r="P29" s="87" t="s">
        <v>25</v>
      </c>
      <c r="Q29" s="85" t="s">
        <v>26</v>
      </c>
      <c r="R29" s="86">
        <v>800</v>
      </c>
    </row>
    <row r="30" spans="1:19" ht="14.25">
      <c r="A30" s="187" t="s">
        <v>109</v>
      </c>
      <c r="B30" s="55">
        <v>800</v>
      </c>
      <c r="C30" s="216" t="s">
        <v>111</v>
      </c>
      <c r="D30" s="56"/>
      <c r="E30" s="56">
        <v>800</v>
      </c>
      <c r="F30" s="57" t="e">
        <f>C30-B30</f>
        <v>#VALUE!</v>
      </c>
      <c r="G30" s="209">
        <v>800</v>
      </c>
      <c r="H30" s="49">
        <v>42</v>
      </c>
      <c r="I30" s="50" t="e">
        <f>ROUND(C30/H30,2)</f>
        <v>#VALUE!</v>
      </c>
      <c r="J30" s="51"/>
      <c r="K30" s="52"/>
      <c r="L30" s="52"/>
      <c r="M30" s="53"/>
      <c r="N30" s="52" t="e">
        <f t="shared" si="2"/>
        <v>#VALUE!</v>
      </c>
      <c r="O30" s="52"/>
      <c r="P30" s="87" t="s">
        <v>27</v>
      </c>
      <c r="Q30" s="85" t="s">
        <v>28</v>
      </c>
      <c r="R30" s="86" t="s">
        <v>29</v>
      </c>
    </row>
    <row r="31" spans="1:19" ht="14.25">
      <c r="A31" s="54" t="s">
        <v>68</v>
      </c>
      <c r="B31" s="55">
        <v>800</v>
      </c>
      <c r="C31" s="217" t="s">
        <v>113</v>
      </c>
      <c r="D31" s="56"/>
      <c r="E31" s="88">
        <v>840</v>
      </c>
      <c r="F31" s="57" t="e">
        <f>C31-B31</f>
        <v>#VALUE!</v>
      </c>
      <c r="G31" s="209">
        <v>800</v>
      </c>
      <c r="H31" s="49">
        <v>42</v>
      </c>
      <c r="I31" s="50" t="e">
        <f>ROUND(C31/H31,2)</f>
        <v>#VALUE!</v>
      </c>
      <c r="J31" s="51"/>
      <c r="K31" s="52"/>
      <c r="L31" s="52"/>
      <c r="M31" s="53"/>
      <c r="N31" s="52"/>
      <c r="O31" s="52" t="e">
        <f t="shared" si="3"/>
        <v>#VALUE!</v>
      </c>
      <c r="P31" s="87" t="s">
        <v>30</v>
      </c>
      <c r="Q31" s="85" t="s">
        <v>31</v>
      </c>
      <c r="R31" s="86" t="s">
        <v>32</v>
      </c>
    </row>
    <row r="32" spans="1:19" ht="14.25">
      <c r="A32" s="89"/>
      <c r="B32" s="74"/>
      <c r="C32" s="212"/>
      <c r="D32" s="60"/>
      <c r="E32" s="60"/>
      <c r="F32" s="75"/>
      <c r="G32" s="213"/>
      <c r="H32" s="49"/>
      <c r="I32" s="50"/>
      <c r="J32" s="51"/>
      <c r="K32" s="52"/>
      <c r="L32" s="52"/>
      <c r="M32" s="53"/>
      <c r="N32" s="52"/>
      <c r="O32" s="52"/>
      <c r="P32" s="87"/>
      <c r="Q32" s="85" t="s">
        <v>33</v>
      </c>
      <c r="R32" s="86">
        <v>800</v>
      </c>
    </row>
    <row r="33" spans="1:19" ht="15.75">
      <c r="A33" s="38" t="s">
        <v>69</v>
      </c>
      <c r="B33" s="42">
        <v>80</v>
      </c>
      <c r="C33" s="44">
        <f t="shared" ref="C33:C37" si="5">D33+E33</f>
        <v>53.5</v>
      </c>
      <c r="D33" s="44">
        <v>17.399999999999999</v>
      </c>
      <c r="E33" s="44">
        <v>36.1</v>
      </c>
      <c r="F33" s="44">
        <f t="shared" ref="F33:F37" si="6">C33-B33</f>
        <v>-26.5</v>
      </c>
      <c r="G33" s="218">
        <v>55</v>
      </c>
      <c r="H33" s="69">
        <v>192</v>
      </c>
      <c r="I33" s="70">
        <f>ROUND(C33/H33,2)</f>
        <v>0.28000000000000003</v>
      </c>
      <c r="J33" s="71"/>
      <c r="K33" s="72">
        <f>I33</f>
        <v>0.28000000000000003</v>
      </c>
      <c r="L33" s="72">
        <f>I33</f>
        <v>0.28000000000000003</v>
      </c>
      <c r="M33" s="73">
        <f>I33</f>
        <v>0.28000000000000003</v>
      </c>
      <c r="N33" s="72">
        <f t="shared" si="2"/>
        <v>0.28000000000000003</v>
      </c>
      <c r="O33" s="72">
        <f t="shared" si="3"/>
        <v>0.28000000000000003</v>
      </c>
      <c r="Q33" s="85"/>
      <c r="R33" s="86"/>
    </row>
    <row r="34" spans="1:19" ht="15.75">
      <c r="A34" s="90" t="s">
        <v>34</v>
      </c>
      <c r="B34" s="42">
        <v>800</v>
      </c>
      <c r="C34" s="44">
        <f t="shared" si="5"/>
        <v>475.84999999999997</v>
      </c>
      <c r="D34" s="44">
        <v>145.26</v>
      </c>
      <c r="E34" s="44">
        <v>330.59</v>
      </c>
      <c r="F34" s="44">
        <f t="shared" si="6"/>
        <v>-324.15000000000003</v>
      </c>
      <c r="G34" s="218">
        <v>600</v>
      </c>
      <c r="H34" s="69">
        <v>192</v>
      </c>
      <c r="I34" s="70">
        <f>ROUND(C34/H34,2)</f>
        <v>2.48</v>
      </c>
      <c r="J34" s="71"/>
      <c r="K34" s="72">
        <f>I34</f>
        <v>2.48</v>
      </c>
      <c r="L34" s="72">
        <f>I34</f>
        <v>2.48</v>
      </c>
      <c r="M34" s="73">
        <f>I34</f>
        <v>2.48</v>
      </c>
      <c r="N34" s="72">
        <f t="shared" si="2"/>
        <v>2.48</v>
      </c>
      <c r="O34" s="72">
        <f t="shared" si="3"/>
        <v>2.48</v>
      </c>
    </row>
    <row r="35" spans="1:19" ht="15.75">
      <c r="A35" s="76" t="s">
        <v>35</v>
      </c>
      <c r="B35" s="91">
        <f>SUM(B36:B37)</f>
        <v>400</v>
      </c>
      <c r="C35" s="44">
        <f t="shared" si="5"/>
        <v>200</v>
      </c>
      <c r="D35" s="79">
        <f>SUM(D36:D38)</f>
        <v>0</v>
      </c>
      <c r="E35" s="79">
        <f>SUM(E36:E38)</f>
        <v>200</v>
      </c>
      <c r="F35" s="44">
        <f t="shared" si="6"/>
        <v>-200</v>
      </c>
      <c r="G35" s="219">
        <f>SUM(G36:G37)</f>
        <v>300</v>
      </c>
      <c r="H35" s="69"/>
      <c r="I35" s="70"/>
      <c r="J35" s="71"/>
      <c r="K35" s="72"/>
      <c r="L35" s="72"/>
      <c r="M35" s="73"/>
      <c r="N35" s="72"/>
      <c r="O35" s="72"/>
    </row>
    <row r="36" spans="1:19" ht="15.75">
      <c r="A36" s="92" t="s">
        <v>85</v>
      </c>
      <c r="B36" s="46">
        <v>300</v>
      </c>
      <c r="C36" s="207">
        <f t="shared" si="5"/>
        <v>150</v>
      </c>
      <c r="D36" s="93"/>
      <c r="E36" s="94">
        <v>150</v>
      </c>
      <c r="F36" s="57">
        <f t="shared" si="6"/>
        <v>-150</v>
      </c>
      <c r="G36" s="208">
        <v>200</v>
      </c>
      <c r="H36" s="49">
        <v>25</v>
      </c>
      <c r="I36" s="50">
        <f>ROUND(C36/H36,2)</f>
        <v>6</v>
      </c>
      <c r="J36" s="51"/>
      <c r="K36" s="52">
        <f>I36</f>
        <v>6</v>
      </c>
      <c r="L36" s="52">
        <f>I36</f>
        <v>6</v>
      </c>
      <c r="M36" s="53">
        <f>I36</f>
        <v>6</v>
      </c>
      <c r="N36" s="52">
        <f t="shared" si="2"/>
        <v>6</v>
      </c>
      <c r="O36" s="52">
        <f t="shared" si="3"/>
        <v>6</v>
      </c>
    </row>
    <row r="37" spans="1:19" ht="15.75">
      <c r="A37" s="95" t="s">
        <v>36</v>
      </c>
      <c r="B37" s="55">
        <v>100</v>
      </c>
      <c r="C37" s="207">
        <f t="shared" si="5"/>
        <v>50</v>
      </c>
      <c r="D37" s="96"/>
      <c r="E37" s="97">
        <v>50</v>
      </c>
      <c r="F37" s="57">
        <f t="shared" si="6"/>
        <v>-50</v>
      </c>
      <c r="G37" s="209">
        <v>100</v>
      </c>
      <c r="H37" s="49">
        <v>25</v>
      </c>
      <c r="I37" s="50">
        <f>ROUND(C37/H37,2)</f>
        <v>2</v>
      </c>
      <c r="J37" s="51"/>
      <c r="K37" s="52"/>
      <c r="L37" s="52"/>
      <c r="M37" s="53"/>
      <c r="N37" s="52">
        <f t="shared" si="2"/>
        <v>2</v>
      </c>
      <c r="O37" s="52"/>
    </row>
    <row r="38" spans="1:19" ht="15.75">
      <c r="A38" s="98"/>
      <c r="B38" s="74"/>
      <c r="C38" s="99"/>
      <c r="D38" s="99"/>
      <c r="E38" s="99"/>
      <c r="F38" s="100"/>
      <c r="G38" s="213"/>
      <c r="H38" s="49"/>
      <c r="I38" s="50"/>
      <c r="J38" s="51"/>
      <c r="K38" s="52"/>
      <c r="L38" s="52"/>
      <c r="M38" s="53"/>
      <c r="N38" s="52"/>
      <c r="O38" s="52"/>
    </row>
    <row r="39" spans="1:19" ht="31.5">
      <c r="A39" s="76" t="s">
        <v>84</v>
      </c>
      <c r="B39" s="91">
        <v>600</v>
      </c>
      <c r="C39" s="220">
        <f t="shared" ref="C39:C45" si="7">D39+E39</f>
        <v>215.58</v>
      </c>
      <c r="D39" s="79">
        <f>SUM(D40:D42)</f>
        <v>0</v>
      </c>
      <c r="E39" s="79">
        <f>SUM(E40:E42)</f>
        <v>215.58</v>
      </c>
      <c r="F39" s="183">
        <f t="shared" ref="F39:F45" si="8">C39-B39</f>
        <v>-384.41999999999996</v>
      </c>
      <c r="G39" s="221">
        <f>SUM(G40:G42)</f>
        <v>350</v>
      </c>
      <c r="H39" s="69"/>
      <c r="I39" s="70"/>
      <c r="J39" s="71"/>
      <c r="K39" s="72"/>
      <c r="L39" s="72"/>
      <c r="M39" s="73"/>
      <c r="N39" s="72"/>
      <c r="O39" s="72"/>
    </row>
    <row r="40" spans="1:19" ht="14.25">
      <c r="A40" s="92" t="s">
        <v>86</v>
      </c>
      <c r="B40" s="46">
        <v>500</v>
      </c>
      <c r="C40" s="207">
        <f t="shared" si="7"/>
        <v>215.58</v>
      </c>
      <c r="D40" s="47"/>
      <c r="E40" s="47">
        <v>215.58</v>
      </c>
      <c r="F40" s="48">
        <f t="shared" si="8"/>
        <v>-284.41999999999996</v>
      </c>
      <c r="G40" s="208">
        <v>250</v>
      </c>
      <c r="H40" s="49">
        <v>192</v>
      </c>
      <c r="I40" s="50">
        <f>ROUND(C40/H40,2)</f>
        <v>1.1200000000000001</v>
      </c>
      <c r="J40" s="51"/>
      <c r="K40" s="52">
        <f>I40</f>
        <v>1.1200000000000001</v>
      </c>
      <c r="L40" s="52">
        <f>I40</f>
        <v>1.1200000000000001</v>
      </c>
      <c r="M40" s="53">
        <f>I40</f>
        <v>1.1200000000000001</v>
      </c>
      <c r="N40" s="52">
        <f t="shared" si="2"/>
        <v>1.1200000000000001</v>
      </c>
      <c r="O40" s="52">
        <f t="shared" si="3"/>
        <v>1.1200000000000001</v>
      </c>
    </row>
    <row r="41" spans="1:19" ht="14.25">
      <c r="A41" s="95" t="s">
        <v>87</v>
      </c>
      <c r="B41" s="55">
        <v>100</v>
      </c>
      <c r="C41" s="207">
        <f t="shared" si="7"/>
        <v>0</v>
      </c>
      <c r="D41" s="56"/>
      <c r="E41" s="56"/>
      <c r="F41" s="57">
        <f t="shared" si="8"/>
        <v>-100</v>
      </c>
      <c r="G41" s="209">
        <v>100</v>
      </c>
      <c r="H41" s="49">
        <v>192</v>
      </c>
      <c r="I41" s="50">
        <f>ROUND(C41/H41,2)</f>
        <v>0</v>
      </c>
      <c r="J41" s="51"/>
      <c r="K41" s="52">
        <f>I41</f>
        <v>0</v>
      </c>
      <c r="L41" s="52">
        <f>I41</f>
        <v>0</v>
      </c>
      <c r="M41" s="53">
        <f>I41</f>
        <v>0</v>
      </c>
      <c r="N41" s="52">
        <f t="shared" si="2"/>
        <v>0</v>
      </c>
      <c r="O41" s="52">
        <f t="shared" si="3"/>
        <v>0</v>
      </c>
    </row>
    <row r="42" spans="1:19" ht="15.75" customHeight="1">
      <c r="A42" s="95"/>
      <c r="B42" s="55"/>
      <c r="C42" s="207"/>
      <c r="D42" s="56"/>
      <c r="E42" s="56"/>
      <c r="F42" s="57">
        <f t="shared" si="8"/>
        <v>0</v>
      </c>
      <c r="G42" s="209"/>
      <c r="H42" s="49">
        <v>192</v>
      </c>
      <c r="I42" s="50">
        <f>ROUND(C42/H42,2)</f>
        <v>0</v>
      </c>
      <c r="J42" s="51"/>
      <c r="K42" s="52">
        <f>I42</f>
        <v>0</v>
      </c>
      <c r="L42" s="52">
        <f>I42</f>
        <v>0</v>
      </c>
      <c r="M42" s="53">
        <f>I42</f>
        <v>0</v>
      </c>
      <c r="N42" s="52">
        <f t="shared" si="2"/>
        <v>0</v>
      </c>
      <c r="O42" s="52">
        <f t="shared" si="3"/>
        <v>0</v>
      </c>
    </row>
    <row r="43" spans="1:19" ht="15.75">
      <c r="A43" s="76" t="s">
        <v>70</v>
      </c>
      <c r="B43" s="102">
        <f>SUM(B44:B45)</f>
        <v>500</v>
      </c>
      <c r="C43" s="44">
        <f t="shared" si="7"/>
        <v>790</v>
      </c>
      <c r="D43" s="79">
        <f>SUM(D44:D45)</f>
        <v>140</v>
      </c>
      <c r="E43" s="44">
        <f>SUM(E44:E45)</f>
        <v>650</v>
      </c>
      <c r="F43" s="40">
        <f t="shared" si="8"/>
        <v>290</v>
      </c>
      <c r="G43" s="222">
        <f>SUM(G44:G45)</f>
        <v>500</v>
      </c>
      <c r="H43" s="69"/>
      <c r="I43" s="70"/>
      <c r="J43" s="71"/>
      <c r="K43" s="72"/>
      <c r="L43" s="72"/>
      <c r="M43" s="73"/>
      <c r="N43" s="72"/>
      <c r="O43" s="72"/>
    </row>
    <row r="44" spans="1:19" s="1" customFormat="1" ht="14.25">
      <c r="A44" s="92" t="s">
        <v>71</v>
      </c>
      <c r="B44" s="46">
        <v>50</v>
      </c>
      <c r="C44" s="207">
        <f t="shared" si="7"/>
        <v>160</v>
      </c>
      <c r="D44" s="47"/>
      <c r="E44" s="47">
        <v>160</v>
      </c>
      <c r="F44" s="48">
        <f t="shared" si="8"/>
        <v>110</v>
      </c>
      <c r="G44" s="208">
        <v>100</v>
      </c>
      <c r="H44" s="49">
        <v>10</v>
      </c>
      <c r="I44" s="50">
        <f>ROUND(C44/H44,2)</f>
        <v>16</v>
      </c>
      <c r="J44" s="51"/>
      <c r="K44" s="52">
        <f>I44</f>
        <v>16</v>
      </c>
      <c r="L44" s="52">
        <f>I44</f>
        <v>16</v>
      </c>
      <c r="M44" s="53">
        <f>I44</f>
        <v>16</v>
      </c>
      <c r="N44" s="52">
        <f t="shared" si="2"/>
        <v>16</v>
      </c>
      <c r="O44" s="52">
        <f t="shared" si="3"/>
        <v>16</v>
      </c>
      <c r="P44" s="103"/>
      <c r="S44"/>
    </row>
    <row r="45" spans="1:19" s="1" customFormat="1" ht="25.5">
      <c r="A45" s="98" t="s">
        <v>37</v>
      </c>
      <c r="B45" s="101">
        <v>450</v>
      </c>
      <c r="C45" s="207">
        <f t="shared" si="7"/>
        <v>630</v>
      </c>
      <c r="D45" s="61">
        <v>140</v>
      </c>
      <c r="E45" s="61">
        <v>490</v>
      </c>
      <c r="F45" s="62">
        <f t="shared" si="8"/>
        <v>180</v>
      </c>
      <c r="G45" s="223">
        <v>400</v>
      </c>
      <c r="H45" s="49">
        <v>192</v>
      </c>
      <c r="I45" s="50">
        <f>ROUND(C45/H45,2)</f>
        <v>3.28</v>
      </c>
      <c r="J45" s="51"/>
      <c r="K45" s="52">
        <f>I45</f>
        <v>3.28</v>
      </c>
      <c r="L45" s="52">
        <f>I45</f>
        <v>3.28</v>
      </c>
      <c r="M45" s="53">
        <f>I45</f>
        <v>3.28</v>
      </c>
      <c r="N45" s="52">
        <f t="shared" si="2"/>
        <v>3.28</v>
      </c>
      <c r="O45" s="52">
        <f t="shared" si="3"/>
        <v>3.28</v>
      </c>
      <c r="P45"/>
      <c r="S45"/>
    </row>
    <row r="46" spans="1:19" s="1" customFormat="1" ht="14.25">
      <c r="A46" s="104"/>
      <c r="B46" s="105"/>
      <c r="C46" s="65"/>
      <c r="D46" s="67"/>
      <c r="E46" s="67"/>
      <c r="F46" s="68"/>
      <c r="G46" s="224"/>
      <c r="H46" s="49"/>
      <c r="I46" s="50"/>
      <c r="J46" s="51"/>
      <c r="K46" s="52"/>
      <c r="L46" s="52"/>
      <c r="M46" s="53"/>
      <c r="N46" s="52"/>
      <c r="O46" s="52"/>
      <c r="P46"/>
      <c r="S46"/>
    </row>
    <row r="47" spans="1:19" s="1" customFormat="1" ht="14.25" customHeight="1">
      <c r="A47" s="38" t="s">
        <v>38</v>
      </c>
      <c r="B47" s="42">
        <f>SUM(B48:B49)</f>
        <v>480</v>
      </c>
      <c r="C47" s="44">
        <f>D47+E47</f>
        <v>368.35</v>
      </c>
      <c r="D47" s="44">
        <f>SUM(D48:D49)</f>
        <v>0</v>
      </c>
      <c r="E47" s="44">
        <f>SUM(E48:E49)</f>
        <v>368.35</v>
      </c>
      <c r="F47" s="44">
        <f>C47-B47</f>
        <v>-111.64999999999998</v>
      </c>
      <c r="G47" s="218">
        <f>SUM(G48:G49)</f>
        <v>400</v>
      </c>
      <c r="H47" s="69"/>
      <c r="I47" s="70"/>
      <c r="J47" s="71"/>
      <c r="K47" s="72"/>
      <c r="L47" s="72"/>
      <c r="M47" s="73"/>
      <c r="N47" s="72"/>
      <c r="O47" s="72"/>
      <c r="P47"/>
      <c r="S47"/>
    </row>
    <row r="48" spans="1:19" s="1" customFormat="1" ht="14.25">
      <c r="A48" s="45" t="s">
        <v>120</v>
      </c>
      <c r="B48" s="46">
        <v>480</v>
      </c>
      <c r="C48" s="207">
        <f>D48+E48</f>
        <v>368.35</v>
      </c>
      <c r="D48" s="47"/>
      <c r="E48" s="47">
        <v>368.35</v>
      </c>
      <c r="F48" s="48">
        <f>C48-B48</f>
        <v>-111.64999999999998</v>
      </c>
      <c r="G48" s="208">
        <v>400</v>
      </c>
      <c r="H48" s="49">
        <v>42</v>
      </c>
      <c r="I48" s="50">
        <f>ROUND(C48/H48,2)</f>
        <v>8.77</v>
      </c>
      <c r="J48" s="51"/>
      <c r="K48" s="52"/>
      <c r="L48" s="52"/>
      <c r="M48" s="53"/>
      <c r="N48" s="52"/>
      <c r="O48" s="52">
        <f t="shared" si="3"/>
        <v>8.77</v>
      </c>
      <c r="P48"/>
      <c r="S48"/>
    </row>
    <row r="49" spans="1:19" s="1" customFormat="1" ht="14.25">
      <c r="A49" s="54"/>
      <c r="B49" s="55"/>
      <c r="C49" s="207"/>
      <c r="D49" s="56"/>
      <c r="E49" s="56"/>
      <c r="F49" s="57"/>
      <c r="G49" s="209"/>
      <c r="H49" s="49"/>
      <c r="I49" s="50"/>
      <c r="J49" s="51"/>
      <c r="K49" s="52"/>
      <c r="L49" s="52"/>
      <c r="M49" s="53"/>
      <c r="N49" s="52"/>
      <c r="O49" s="52"/>
      <c r="P49" s="106"/>
      <c r="S49"/>
    </row>
    <row r="50" spans="1:19" s="1" customFormat="1" ht="15.75">
      <c r="A50" s="38" t="s">
        <v>39</v>
      </c>
      <c r="B50" s="42">
        <f>SUM(B51:B53)</f>
        <v>500</v>
      </c>
      <c r="C50" s="44">
        <f>D50+E50</f>
        <v>510.42</v>
      </c>
      <c r="D50" s="44">
        <f>SUM(D51:D53)</f>
        <v>111.7</v>
      </c>
      <c r="E50" s="44">
        <f>SUM(E51:E53)</f>
        <v>398.72</v>
      </c>
      <c r="F50" s="44">
        <f>C50-B50</f>
        <v>10.420000000000016</v>
      </c>
      <c r="G50" s="218">
        <f>SUM(G51:G53)</f>
        <v>500</v>
      </c>
      <c r="H50" s="69"/>
      <c r="I50" s="70"/>
      <c r="J50" s="71"/>
      <c r="K50" s="72"/>
      <c r="L50" s="72"/>
      <c r="M50" s="73"/>
      <c r="N50" s="72"/>
      <c r="O50" s="72"/>
      <c r="P50"/>
      <c r="S50"/>
    </row>
    <row r="51" spans="1:19" s="1" customFormat="1" ht="14.25">
      <c r="A51" s="45" t="s">
        <v>108</v>
      </c>
      <c r="B51" s="107">
        <v>400</v>
      </c>
      <c r="C51" s="207">
        <f>D51+E51</f>
        <v>398.72</v>
      </c>
      <c r="D51" s="47"/>
      <c r="E51" s="47">
        <v>398.72</v>
      </c>
      <c r="F51" s="48">
        <f>C51-B51</f>
        <v>-1.2799999999999727</v>
      </c>
      <c r="G51" s="225">
        <v>400</v>
      </c>
      <c r="H51" s="49">
        <v>42</v>
      </c>
      <c r="I51" s="50">
        <f>ROUND(C51/H51,2)</f>
        <v>9.49</v>
      </c>
      <c r="J51" s="51"/>
      <c r="K51" s="52"/>
      <c r="L51" s="52"/>
      <c r="M51" s="53"/>
      <c r="N51" s="52"/>
      <c r="O51" s="52">
        <f t="shared" si="3"/>
        <v>9.49</v>
      </c>
      <c r="P51"/>
      <c r="S51"/>
    </row>
    <row r="52" spans="1:19" s="1" customFormat="1" ht="14.25">
      <c r="A52" s="54" t="s">
        <v>119</v>
      </c>
      <c r="B52" s="108">
        <v>100</v>
      </c>
      <c r="C52" s="207">
        <f>D52+E52</f>
        <v>111.7</v>
      </c>
      <c r="D52" s="56">
        <v>111.7</v>
      </c>
      <c r="E52" s="56"/>
      <c r="F52" s="57">
        <f>C52-B52</f>
        <v>11.700000000000003</v>
      </c>
      <c r="G52" s="226">
        <v>100</v>
      </c>
      <c r="H52" s="49">
        <v>192</v>
      </c>
      <c r="I52" s="50">
        <f>ROUND(C52/H52,2)</f>
        <v>0.57999999999999996</v>
      </c>
      <c r="J52" s="51"/>
      <c r="K52" s="52">
        <f>I52</f>
        <v>0.57999999999999996</v>
      </c>
      <c r="L52" s="52">
        <f>I52</f>
        <v>0.57999999999999996</v>
      </c>
      <c r="M52" s="53">
        <f>I52</f>
        <v>0.57999999999999996</v>
      </c>
      <c r="N52" s="52">
        <f t="shared" si="2"/>
        <v>0.57999999999999996</v>
      </c>
      <c r="O52" s="52">
        <f t="shared" si="3"/>
        <v>0.57999999999999996</v>
      </c>
      <c r="P52" s="109"/>
      <c r="S52"/>
    </row>
    <row r="53" spans="1:19" ht="14.25">
      <c r="A53" s="58"/>
      <c r="B53" s="74"/>
      <c r="C53" s="212"/>
      <c r="D53" s="60"/>
      <c r="E53" s="60"/>
      <c r="F53" s="75"/>
      <c r="G53" s="213"/>
      <c r="H53" s="49"/>
      <c r="I53" s="50"/>
      <c r="J53" s="51"/>
      <c r="K53" s="52"/>
      <c r="L53" s="52"/>
      <c r="M53" s="53"/>
      <c r="N53" s="52"/>
      <c r="O53" s="52"/>
    </row>
    <row r="54" spans="1:19" ht="15.75">
      <c r="A54" s="38" t="s">
        <v>72</v>
      </c>
      <c r="B54" s="42">
        <v>150</v>
      </c>
      <c r="C54" s="44">
        <f t="shared" ref="C54:C59" si="9">D54+E54</f>
        <v>0</v>
      </c>
      <c r="D54" s="44">
        <v>0</v>
      </c>
      <c r="E54" s="44">
        <v>0</v>
      </c>
      <c r="F54" s="44">
        <f t="shared" ref="F54:F59" si="10">C54-B54</f>
        <v>-150</v>
      </c>
      <c r="G54" s="218">
        <v>150</v>
      </c>
      <c r="H54" s="110">
        <v>192</v>
      </c>
      <c r="I54" s="70">
        <f>ROUND(C54/H54,2)</f>
        <v>0</v>
      </c>
      <c r="J54" s="71"/>
      <c r="K54" s="72">
        <f>I54</f>
        <v>0</v>
      </c>
      <c r="L54" s="72">
        <f>I54</f>
        <v>0</v>
      </c>
      <c r="M54" s="73">
        <f>I54</f>
        <v>0</v>
      </c>
      <c r="N54" s="72">
        <f t="shared" si="2"/>
        <v>0</v>
      </c>
      <c r="O54" s="72">
        <f t="shared" si="3"/>
        <v>0</v>
      </c>
    </row>
    <row r="55" spans="1:19" ht="15.75">
      <c r="A55" s="38" t="s">
        <v>40</v>
      </c>
      <c r="B55" s="42">
        <f>SUM(B56:B59)</f>
        <v>500</v>
      </c>
      <c r="C55" s="44">
        <f t="shared" si="9"/>
        <v>322.09000000000003</v>
      </c>
      <c r="D55" s="44">
        <f>SUM(D56:D59)</f>
        <v>46.36</v>
      </c>
      <c r="E55" s="44">
        <f>SUM(E56:E59)</f>
        <v>275.73</v>
      </c>
      <c r="F55" s="44">
        <f t="shared" si="10"/>
        <v>-177.90999999999997</v>
      </c>
      <c r="G55" s="218">
        <f>SUM(G56:G59)</f>
        <v>400</v>
      </c>
      <c r="H55" s="69"/>
      <c r="I55" s="70"/>
      <c r="J55" s="71"/>
      <c r="K55" s="72"/>
      <c r="L55" s="72"/>
      <c r="M55" s="73"/>
      <c r="N55" s="72"/>
      <c r="O55" s="72"/>
      <c r="P55" s="109"/>
    </row>
    <row r="56" spans="1:19" ht="14.25">
      <c r="A56" s="45" t="s">
        <v>88</v>
      </c>
      <c r="B56" s="46">
        <v>500</v>
      </c>
      <c r="C56" s="207">
        <v>322.08999999999997</v>
      </c>
      <c r="D56" s="47">
        <v>46.36</v>
      </c>
      <c r="E56" s="47">
        <v>11.93</v>
      </c>
      <c r="F56" s="48">
        <f t="shared" si="10"/>
        <v>-177.91000000000003</v>
      </c>
      <c r="G56" s="208">
        <v>400</v>
      </c>
      <c r="H56" s="49">
        <v>192</v>
      </c>
      <c r="I56" s="50">
        <f>ROUND(C56/H56,2)</f>
        <v>1.68</v>
      </c>
      <c r="J56" s="51"/>
      <c r="K56" s="52">
        <f>I56</f>
        <v>1.68</v>
      </c>
      <c r="L56" s="52">
        <f>I56</f>
        <v>1.68</v>
      </c>
      <c r="M56" s="53">
        <f>I56</f>
        <v>1.68</v>
      </c>
      <c r="N56" s="52">
        <f t="shared" si="2"/>
        <v>1.68</v>
      </c>
      <c r="O56" s="52">
        <f t="shared" si="3"/>
        <v>1.68</v>
      </c>
      <c r="P56" s="111"/>
    </row>
    <row r="57" spans="1:19" ht="14.25" hidden="1">
      <c r="A57" s="54" t="s">
        <v>41</v>
      </c>
      <c r="B57" s="55"/>
      <c r="C57" s="207">
        <f t="shared" si="9"/>
        <v>41</v>
      </c>
      <c r="D57" s="56"/>
      <c r="E57" s="56">
        <v>41</v>
      </c>
      <c r="F57" s="57">
        <f t="shared" si="10"/>
        <v>41</v>
      </c>
      <c r="G57" s="209"/>
      <c r="H57" s="49">
        <v>42</v>
      </c>
      <c r="I57" s="50">
        <f>ROUND(C57/H57,2)</f>
        <v>0.98</v>
      </c>
      <c r="J57" s="51"/>
      <c r="K57" s="52"/>
      <c r="L57" s="52"/>
      <c r="M57" s="53"/>
      <c r="N57" s="52">
        <f t="shared" si="2"/>
        <v>0.98</v>
      </c>
      <c r="O57" s="52"/>
    </row>
    <row r="58" spans="1:19" ht="14.25" hidden="1">
      <c r="A58" s="54" t="s">
        <v>42</v>
      </c>
      <c r="B58" s="55"/>
      <c r="C58" s="207">
        <f t="shared" si="9"/>
        <v>131.77000000000001</v>
      </c>
      <c r="D58" s="56"/>
      <c r="E58" s="56">
        <v>131.77000000000001</v>
      </c>
      <c r="F58" s="57">
        <f t="shared" si="10"/>
        <v>131.77000000000001</v>
      </c>
      <c r="G58" s="209"/>
      <c r="H58" s="49">
        <v>192</v>
      </c>
      <c r="I58" s="50">
        <f>ROUND(C58/H58,2)</f>
        <v>0.69</v>
      </c>
      <c r="J58" s="51"/>
      <c r="K58" s="52">
        <f>I58</f>
        <v>0.69</v>
      </c>
      <c r="L58" s="52">
        <f>I58</f>
        <v>0.69</v>
      </c>
      <c r="M58" s="53">
        <f>I58</f>
        <v>0.69</v>
      </c>
      <c r="N58" s="52">
        <f t="shared" si="2"/>
        <v>0.69</v>
      </c>
      <c r="O58" s="52">
        <f t="shared" si="3"/>
        <v>0.69</v>
      </c>
    </row>
    <row r="59" spans="1:19" ht="14.25" hidden="1">
      <c r="A59" s="58" t="s">
        <v>96</v>
      </c>
      <c r="B59" s="59"/>
      <c r="C59" s="207">
        <f t="shared" si="9"/>
        <v>91.03</v>
      </c>
      <c r="D59" s="61"/>
      <c r="E59" s="61">
        <v>91.03</v>
      </c>
      <c r="F59" s="75">
        <f t="shared" si="10"/>
        <v>91.03</v>
      </c>
      <c r="G59" s="210"/>
      <c r="H59" s="49">
        <v>192</v>
      </c>
      <c r="I59" s="50">
        <f>ROUND(C59/H59,2)</f>
        <v>0.47</v>
      </c>
      <c r="J59" s="51"/>
      <c r="K59" s="52">
        <f>I59</f>
        <v>0.47</v>
      </c>
      <c r="L59" s="52">
        <f>I59</f>
        <v>0.47</v>
      </c>
      <c r="M59" s="53">
        <f>I59</f>
        <v>0.47</v>
      </c>
      <c r="N59" s="52">
        <f t="shared" si="2"/>
        <v>0.47</v>
      </c>
      <c r="O59" s="52">
        <f t="shared" si="3"/>
        <v>0.47</v>
      </c>
    </row>
    <row r="60" spans="1:19" ht="14.25">
      <c r="A60" s="63"/>
      <c r="B60" s="64"/>
      <c r="C60" s="65"/>
      <c r="D60" s="67"/>
      <c r="E60" s="67"/>
      <c r="F60" s="112"/>
      <c r="G60" s="211"/>
      <c r="H60" s="49"/>
      <c r="I60" s="50"/>
      <c r="J60" s="51"/>
      <c r="K60" s="52"/>
      <c r="L60" s="52"/>
      <c r="M60" s="53"/>
      <c r="N60" s="52"/>
      <c r="O60" s="52"/>
    </row>
    <row r="61" spans="1:19" ht="15.75">
      <c r="A61" s="38" t="s">
        <v>43</v>
      </c>
      <c r="B61" s="42">
        <f>SUM(B62:B66)</f>
        <v>3000</v>
      </c>
      <c r="C61" s="44">
        <f>D61+E61</f>
        <v>3083.87</v>
      </c>
      <c r="D61" s="44">
        <f>SUM(D62:D66)</f>
        <v>348.53</v>
      </c>
      <c r="E61" s="44">
        <f>SUM(E62:E66)</f>
        <v>2735.34</v>
      </c>
      <c r="F61" s="44">
        <f>SUM(C61-B61)</f>
        <v>83.869999999999891</v>
      </c>
      <c r="G61" s="218">
        <f>SUM(G62:G66)</f>
        <v>1910</v>
      </c>
      <c r="H61" s="69"/>
      <c r="I61" s="70"/>
      <c r="J61" s="71"/>
      <c r="K61" s="72"/>
      <c r="L61" s="72"/>
      <c r="M61" s="73"/>
      <c r="N61" s="72"/>
      <c r="O61" s="72"/>
    </row>
    <row r="62" spans="1:19" ht="28.5">
      <c r="A62" s="113" t="s">
        <v>44</v>
      </c>
      <c r="B62" s="46">
        <v>600</v>
      </c>
      <c r="C62" s="207">
        <f t="shared" ref="C62:C66" si="11">D62+E62</f>
        <v>654.53</v>
      </c>
      <c r="D62" s="47">
        <v>149.94</v>
      </c>
      <c r="E62" s="47">
        <v>504.59</v>
      </c>
      <c r="F62" s="48">
        <f>C62-B62</f>
        <v>54.529999999999973</v>
      </c>
      <c r="G62" s="208">
        <v>600</v>
      </c>
      <c r="H62" s="49">
        <v>192</v>
      </c>
      <c r="I62" s="50">
        <f>ROUND(C62/H62,2)</f>
        <v>3.41</v>
      </c>
      <c r="J62" s="51"/>
      <c r="K62" s="52">
        <f>I62</f>
        <v>3.41</v>
      </c>
      <c r="L62" s="52">
        <f>I62</f>
        <v>3.41</v>
      </c>
      <c r="M62" s="53">
        <f>I62</f>
        <v>3.41</v>
      </c>
      <c r="N62" s="52">
        <f t="shared" si="2"/>
        <v>3.41</v>
      </c>
      <c r="O62" s="52">
        <f t="shared" si="3"/>
        <v>3.41</v>
      </c>
      <c r="P62" s="111"/>
      <c r="Q62" s="114"/>
      <c r="R62" s="114"/>
      <c r="S62" s="115"/>
    </row>
    <row r="63" spans="1:19" ht="14.25">
      <c r="A63" s="113" t="s">
        <v>97</v>
      </c>
      <c r="B63" s="46"/>
      <c r="C63" s="207">
        <f t="shared" si="11"/>
        <v>181.54</v>
      </c>
      <c r="D63" s="47"/>
      <c r="E63" s="47">
        <v>181.54</v>
      </c>
      <c r="F63" s="48"/>
      <c r="G63" s="208"/>
      <c r="H63" s="49"/>
      <c r="I63" s="50"/>
      <c r="J63" s="51"/>
      <c r="K63" s="52"/>
      <c r="L63" s="52"/>
      <c r="M63" s="53"/>
      <c r="N63" s="52"/>
      <c r="O63" s="52"/>
      <c r="P63" s="111"/>
      <c r="Q63" s="114"/>
      <c r="R63" s="114"/>
      <c r="S63" s="115"/>
    </row>
    <row r="64" spans="1:19" ht="14.25">
      <c r="A64" s="54" t="s">
        <v>45</v>
      </c>
      <c r="B64" s="55">
        <v>500</v>
      </c>
      <c r="C64" s="207">
        <f t="shared" si="11"/>
        <v>459</v>
      </c>
      <c r="D64" s="56"/>
      <c r="E64" s="56">
        <v>459</v>
      </c>
      <c r="F64" s="48">
        <f>C64-B64</f>
        <v>-41</v>
      </c>
      <c r="G64" s="209">
        <v>460</v>
      </c>
      <c r="H64" s="49">
        <v>192</v>
      </c>
      <c r="I64" s="50">
        <f>ROUND(C64/H64,2)</f>
        <v>2.39</v>
      </c>
      <c r="J64" s="51"/>
      <c r="K64" s="52">
        <f>I64</f>
        <v>2.39</v>
      </c>
      <c r="L64" s="52">
        <f>I64</f>
        <v>2.39</v>
      </c>
      <c r="M64" s="53">
        <f>I64</f>
        <v>2.39</v>
      </c>
      <c r="N64" s="52">
        <f t="shared" si="2"/>
        <v>2.39</v>
      </c>
      <c r="O64" s="52">
        <f t="shared" si="3"/>
        <v>2.39</v>
      </c>
    </row>
    <row r="65" spans="1:19" ht="14.25">
      <c r="A65" s="95" t="s">
        <v>73</v>
      </c>
      <c r="B65" s="55">
        <v>600</v>
      </c>
      <c r="C65" s="207">
        <f t="shared" si="11"/>
        <v>526.1</v>
      </c>
      <c r="D65" s="56">
        <v>198.59</v>
      </c>
      <c r="E65" s="56">
        <v>327.51</v>
      </c>
      <c r="F65" s="57">
        <f>C65-B65</f>
        <v>-73.899999999999977</v>
      </c>
      <c r="G65" s="209">
        <v>550</v>
      </c>
      <c r="H65" s="49">
        <v>192</v>
      </c>
      <c r="I65" s="50">
        <f>ROUND(C65/H65,2)</f>
        <v>2.74</v>
      </c>
      <c r="J65" s="51"/>
      <c r="K65" s="52">
        <f>I65</f>
        <v>2.74</v>
      </c>
      <c r="L65" s="52">
        <f>I65</f>
        <v>2.74</v>
      </c>
      <c r="M65" s="53">
        <f>I65</f>
        <v>2.74</v>
      </c>
      <c r="N65" s="52">
        <f t="shared" si="2"/>
        <v>2.74</v>
      </c>
      <c r="O65" s="52">
        <f t="shared" si="3"/>
        <v>2.74</v>
      </c>
    </row>
    <row r="66" spans="1:19" ht="14.25">
      <c r="A66" s="242" t="s">
        <v>46</v>
      </c>
      <c r="B66" s="184">
        <v>1300</v>
      </c>
      <c r="C66" s="126">
        <f t="shared" si="11"/>
        <v>1262.7</v>
      </c>
      <c r="D66" s="128"/>
      <c r="E66" s="185">
        <v>1262.7</v>
      </c>
      <c r="F66" s="186">
        <f>C66-B66</f>
        <v>-37.299999999999955</v>
      </c>
      <c r="G66" s="210">
        <v>300</v>
      </c>
      <c r="H66" s="49">
        <v>192</v>
      </c>
      <c r="I66" s="50">
        <f>ROUND(C66/H66,2)</f>
        <v>6.58</v>
      </c>
      <c r="J66" s="51"/>
      <c r="K66" s="52">
        <f>I66</f>
        <v>6.58</v>
      </c>
      <c r="L66" s="52">
        <f>I66</f>
        <v>6.58</v>
      </c>
      <c r="M66" s="53">
        <f>I66</f>
        <v>6.58</v>
      </c>
      <c r="N66" s="52">
        <f t="shared" si="2"/>
        <v>6.58</v>
      </c>
      <c r="O66" s="52">
        <f t="shared" si="3"/>
        <v>6.58</v>
      </c>
    </row>
    <row r="67" spans="1:19" ht="13.5" customHeight="1">
      <c r="A67" s="116"/>
      <c r="B67" s="64"/>
      <c r="C67" s="65"/>
      <c r="D67" s="66"/>
      <c r="E67" s="67"/>
      <c r="F67" s="68"/>
      <c r="G67" s="211"/>
      <c r="H67" s="49"/>
      <c r="I67" s="50"/>
      <c r="J67" s="51"/>
      <c r="K67" s="52"/>
      <c r="L67" s="52"/>
      <c r="M67" s="53"/>
      <c r="N67" s="52"/>
      <c r="O67" s="52"/>
    </row>
    <row r="68" spans="1:19" ht="15.75" customHeight="1">
      <c r="A68" s="38" t="s">
        <v>47</v>
      </c>
      <c r="B68" s="42">
        <f>SUM(B69:B72)</f>
        <v>700</v>
      </c>
      <c r="C68" s="44">
        <f>D68+E68</f>
        <v>190.2</v>
      </c>
      <c r="D68" s="44">
        <f>SUM(D69:D71)</f>
        <v>124.18</v>
      </c>
      <c r="E68" s="44">
        <f>SUM(E69:E71)</f>
        <v>66.02</v>
      </c>
      <c r="F68" s="44">
        <f>C68-B68</f>
        <v>-509.8</v>
      </c>
      <c r="G68" s="218">
        <f>SUM(G69:G72)</f>
        <v>400</v>
      </c>
      <c r="H68" s="69"/>
      <c r="I68" s="70"/>
      <c r="J68" s="71"/>
      <c r="K68" s="72"/>
      <c r="L68" s="72"/>
      <c r="M68" s="73"/>
      <c r="N68" s="72"/>
      <c r="O68" s="72"/>
    </row>
    <row r="69" spans="1:19" ht="14.25">
      <c r="A69" s="117" t="s">
        <v>75</v>
      </c>
      <c r="B69" s="46">
        <v>150</v>
      </c>
      <c r="C69" s="207">
        <f>D69+E69</f>
        <v>65</v>
      </c>
      <c r="D69" s="118">
        <v>65</v>
      </c>
      <c r="E69" s="118"/>
      <c r="F69" s="119">
        <f>C69-B69</f>
        <v>-85</v>
      </c>
      <c r="G69" s="208">
        <v>100</v>
      </c>
      <c r="H69" s="49">
        <v>192</v>
      </c>
      <c r="I69" s="50">
        <f>ROUND(C69/H69,2)</f>
        <v>0.34</v>
      </c>
      <c r="J69" s="51"/>
      <c r="K69" s="52">
        <f t="shared" ref="K69:K113" si="12">I69</f>
        <v>0.34</v>
      </c>
      <c r="L69" s="52">
        <f t="shared" ref="L69:L113" si="13">I69</f>
        <v>0.34</v>
      </c>
      <c r="M69" s="53">
        <f t="shared" ref="M69:M113" si="14">I69</f>
        <v>0.34</v>
      </c>
      <c r="N69" s="52">
        <f t="shared" ref="N69:N113" si="15">I69</f>
        <v>0.34</v>
      </c>
      <c r="O69" s="52">
        <f t="shared" ref="O69:O113" si="16">I69</f>
        <v>0.34</v>
      </c>
    </row>
    <row r="70" spans="1:19" s="1" customFormat="1" ht="14.25">
      <c r="A70" s="120" t="s">
        <v>74</v>
      </c>
      <c r="B70" s="55">
        <v>200</v>
      </c>
      <c r="C70" s="207">
        <f>D70+E70</f>
        <v>62.5</v>
      </c>
      <c r="D70" s="121">
        <v>59.18</v>
      </c>
      <c r="E70" s="121">
        <v>3.32</v>
      </c>
      <c r="F70" s="57">
        <f>C70-B70</f>
        <v>-137.5</v>
      </c>
      <c r="G70" s="209">
        <v>100</v>
      </c>
      <c r="H70" s="49">
        <v>192</v>
      </c>
      <c r="I70" s="50">
        <f>ROUND(C70/H70,2)</f>
        <v>0.33</v>
      </c>
      <c r="J70" s="51"/>
      <c r="K70" s="52">
        <f t="shared" si="12"/>
        <v>0.33</v>
      </c>
      <c r="L70" s="52">
        <f t="shared" si="13"/>
        <v>0.33</v>
      </c>
      <c r="M70" s="53">
        <f t="shared" si="14"/>
        <v>0.33</v>
      </c>
      <c r="N70" s="52">
        <f t="shared" si="15"/>
        <v>0.33</v>
      </c>
      <c r="O70" s="52">
        <f t="shared" si="16"/>
        <v>0.33</v>
      </c>
      <c r="P70"/>
      <c r="S70"/>
    </row>
    <row r="71" spans="1:19" s="1" customFormat="1" ht="14.25">
      <c r="A71" s="122" t="s">
        <v>76</v>
      </c>
      <c r="B71" s="55">
        <v>350</v>
      </c>
      <c r="C71" s="207">
        <f>D71+E71</f>
        <v>62.7</v>
      </c>
      <c r="D71" s="121"/>
      <c r="E71" s="121">
        <v>62.7</v>
      </c>
      <c r="F71" s="123">
        <f>C71-B71</f>
        <v>-287.3</v>
      </c>
      <c r="G71" s="209">
        <v>200</v>
      </c>
      <c r="H71" s="49">
        <v>192</v>
      </c>
      <c r="I71" s="50">
        <f>ROUND(C71/H71,2)</f>
        <v>0.33</v>
      </c>
      <c r="J71" s="51"/>
      <c r="K71" s="52">
        <f t="shared" si="12"/>
        <v>0.33</v>
      </c>
      <c r="L71" s="52">
        <f t="shared" si="13"/>
        <v>0.33</v>
      </c>
      <c r="M71" s="53">
        <f t="shared" si="14"/>
        <v>0.33</v>
      </c>
      <c r="N71" s="52">
        <f t="shared" si="15"/>
        <v>0.33</v>
      </c>
      <c r="O71" s="52">
        <f t="shared" si="16"/>
        <v>0.33</v>
      </c>
      <c r="P71"/>
      <c r="S71"/>
    </row>
    <row r="72" spans="1:19" s="1" customFormat="1" ht="14.25">
      <c r="A72" s="58"/>
      <c r="B72" s="74"/>
      <c r="C72" s="212"/>
      <c r="D72" s="60"/>
      <c r="E72" s="60"/>
      <c r="F72" s="75"/>
      <c r="G72" s="213"/>
      <c r="H72" s="49"/>
      <c r="I72" s="50"/>
      <c r="J72" s="51"/>
      <c r="K72" s="52"/>
      <c r="L72" s="52"/>
      <c r="M72" s="53"/>
      <c r="N72" s="52"/>
      <c r="O72" s="52"/>
      <c r="P72"/>
      <c r="S72"/>
    </row>
    <row r="73" spans="1:19" s="1" customFormat="1" ht="15.75">
      <c r="A73" s="38" t="s">
        <v>89</v>
      </c>
      <c r="B73" s="42">
        <v>100</v>
      </c>
      <c r="C73" s="44">
        <f>D73+E73</f>
        <v>71.599999999999994</v>
      </c>
      <c r="D73" s="44">
        <v>0</v>
      </c>
      <c r="E73" s="44">
        <v>71.599999999999994</v>
      </c>
      <c r="F73" s="44">
        <f>C73-B73</f>
        <v>-28.400000000000006</v>
      </c>
      <c r="G73" s="218">
        <v>80</v>
      </c>
      <c r="H73" s="69">
        <v>192</v>
      </c>
      <c r="I73" s="70">
        <f>ROUND(C73/H73,2)</f>
        <v>0.37</v>
      </c>
      <c r="J73" s="71"/>
      <c r="K73" s="72">
        <f t="shared" si="12"/>
        <v>0.37</v>
      </c>
      <c r="L73" s="72">
        <f t="shared" si="13"/>
        <v>0.37</v>
      </c>
      <c r="M73" s="73">
        <f t="shared" si="14"/>
        <v>0.37</v>
      </c>
      <c r="N73" s="72">
        <f t="shared" si="15"/>
        <v>0.37</v>
      </c>
      <c r="O73" s="72">
        <f t="shared" si="16"/>
        <v>0.37</v>
      </c>
      <c r="P73"/>
      <c r="S73"/>
    </row>
    <row r="74" spans="1:19" s="1" customFormat="1" ht="15.75">
      <c r="A74" s="38" t="s">
        <v>48</v>
      </c>
      <c r="B74" s="42">
        <f>SUM(B75:B77)</f>
        <v>500</v>
      </c>
      <c r="C74" s="44">
        <f>D74+E74</f>
        <v>0</v>
      </c>
      <c r="D74" s="44">
        <f>SUM(D75:D77)</f>
        <v>0</v>
      </c>
      <c r="E74" s="44">
        <f>SUM(E75:E77)</f>
        <v>0</v>
      </c>
      <c r="F74" s="44">
        <f>SUM(F75:F77)</f>
        <v>-500</v>
      </c>
      <c r="G74" s="218">
        <f>SUM(G75:G77)</f>
        <v>500</v>
      </c>
      <c r="H74" s="69"/>
      <c r="I74" s="70"/>
      <c r="J74" s="71"/>
      <c r="K74" s="72"/>
      <c r="L74" s="72"/>
      <c r="M74" s="73"/>
      <c r="N74" s="72"/>
      <c r="O74" s="72"/>
      <c r="P74"/>
      <c r="S74"/>
    </row>
    <row r="75" spans="1:19" s="1" customFormat="1" ht="14.25">
      <c r="A75" s="45" t="s">
        <v>49</v>
      </c>
      <c r="B75" s="46">
        <v>250</v>
      </c>
      <c r="C75" s="207">
        <f>D75+E75</f>
        <v>0</v>
      </c>
      <c r="D75" s="47"/>
      <c r="E75" s="47"/>
      <c r="F75" s="48">
        <f>C75-B75</f>
        <v>-250</v>
      </c>
      <c r="G75" s="208">
        <v>250</v>
      </c>
      <c r="H75" s="49">
        <v>192</v>
      </c>
      <c r="I75" s="50">
        <f>ROUND(C75/H75,2)</f>
        <v>0</v>
      </c>
      <c r="J75" s="51"/>
      <c r="K75" s="52">
        <f t="shared" si="12"/>
        <v>0</v>
      </c>
      <c r="L75" s="52">
        <f t="shared" si="13"/>
        <v>0</v>
      </c>
      <c r="M75" s="53">
        <f t="shared" si="14"/>
        <v>0</v>
      </c>
      <c r="N75" s="52">
        <f t="shared" si="15"/>
        <v>0</v>
      </c>
      <c r="O75" s="52">
        <f t="shared" si="16"/>
        <v>0</v>
      </c>
      <c r="P75" s="109"/>
      <c r="S75"/>
    </row>
    <row r="76" spans="1:19" s="1" customFormat="1" ht="14.25">
      <c r="A76" s="54" t="s">
        <v>50</v>
      </c>
      <c r="B76" s="55">
        <v>250</v>
      </c>
      <c r="C76" s="207">
        <f>D76+E76</f>
        <v>0</v>
      </c>
      <c r="D76" s="56"/>
      <c r="E76" s="56"/>
      <c r="F76" s="57">
        <f>C76-B76</f>
        <v>-250</v>
      </c>
      <c r="G76" s="209">
        <v>250</v>
      </c>
      <c r="H76" s="49">
        <v>192</v>
      </c>
      <c r="I76" s="50">
        <f>ROUND(C76/H76,2)</f>
        <v>0</v>
      </c>
      <c r="J76" s="51"/>
      <c r="K76" s="52">
        <f t="shared" si="12"/>
        <v>0</v>
      </c>
      <c r="L76" s="52">
        <f t="shared" si="13"/>
        <v>0</v>
      </c>
      <c r="M76" s="53">
        <f t="shared" si="14"/>
        <v>0</v>
      </c>
      <c r="N76" s="52">
        <f t="shared" si="15"/>
        <v>0</v>
      </c>
      <c r="O76" s="52">
        <f t="shared" si="16"/>
        <v>0</v>
      </c>
      <c r="P76"/>
      <c r="S76"/>
    </row>
    <row r="77" spans="1:19" s="1" customFormat="1" ht="14.25">
      <c r="A77" s="58"/>
      <c r="B77" s="74"/>
      <c r="C77" s="212"/>
      <c r="D77" s="60"/>
      <c r="E77" s="60"/>
      <c r="F77" s="75"/>
      <c r="G77" s="213"/>
      <c r="H77" s="49"/>
      <c r="I77" s="50"/>
      <c r="J77" s="51"/>
      <c r="K77" s="52"/>
      <c r="L77" s="52"/>
      <c r="M77" s="53"/>
      <c r="N77" s="52"/>
      <c r="O77" s="52"/>
      <c r="P77"/>
      <c r="S77"/>
    </row>
    <row r="78" spans="1:19" s="1" customFormat="1" ht="15.75">
      <c r="A78" s="38" t="s">
        <v>51</v>
      </c>
      <c r="B78" s="42">
        <f>SUM(B79:B82)</f>
        <v>1200</v>
      </c>
      <c r="C78" s="44">
        <f>D78+E78</f>
        <v>285.01</v>
      </c>
      <c r="D78" s="44">
        <f>SUM(D79:D82)</f>
        <v>27.99</v>
      </c>
      <c r="E78" s="44">
        <f>SUM(E79:E81)</f>
        <v>257.02</v>
      </c>
      <c r="F78" s="44">
        <f>C78-B78</f>
        <v>-914.99</v>
      </c>
      <c r="G78" s="218">
        <f>SUM(G79:G82)</f>
        <v>810</v>
      </c>
      <c r="H78" s="69"/>
      <c r="I78" s="70"/>
      <c r="J78" s="71"/>
      <c r="K78" s="72"/>
      <c r="L78" s="72"/>
      <c r="M78" s="73"/>
      <c r="N78" s="72"/>
      <c r="O78" s="72"/>
      <c r="P78"/>
      <c r="S78"/>
    </row>
    <row r="79" spans="1:19" s="1" customFormat="1" ht="14.25">
      <c r="A79" s="45" t="s">
        <v>77</v>
      </c>
      <c r="B79" s="46">
        <v>350</v>
      </c>
      <c r="C79" s="207">
        <f>D79+E79</f>
        <v>0</v>
      </c>
      <c r="D79" s="47"/>
      <c r="E79" s="47"/>
      <c r="F79" s="48">
        <f>C79-B79</f>
        <v>-350</v>
      </c>
      <c r="G79" s="208">
        <v>200</v>
      </c>
      <c r="H79" s="49">
        <v>192</v>
      </c>
      <c r="I79" s="50">
        <f>ROUND(C79/H79,2)</f>
        <v>0</v>
      </c>
      <c r="J79" s="51"/>
      <c r="K79" s="52">
        <f t="shared" si="12"/>
        <v>0</v>
      </c>
      <c r="L79" s="52">
        <f t="shared" si="13"/>
        <v>0</v>
      </c>
      <c r="M79" s="53">
        <f t="shared" si="14"/>
        <v>0</v>
      </c>
      <c r="N79" s="52">
        <f t="shared" si="15"/>
        <v>0</v>
      </c>
      <c r="O79" s="52">
        <f t="shared" si="16"/>
        <v>0</v>
      </c>
      <c r="P79"/>
      <c r="S79"/>
    </row>
    <row r="80" spans="1:19" s="1" customFormat="1" ht="14.25">
      <c r="A80" s="54" t="s">
        <v>52</v>
      </c>
      <c r="B80" s="55">
        <v>210</v>
      </c>
      <c r="C80" s="207">
        <f>D80+E80</f>
        <v>205.6</v>
      </c>
      <c r="D80" s="56"/>
      <c r="E80" s="56">
        <v>205.6</v>
      </c>
      <c r="F80" s="57">
        <f>C80-B80</f>
        <v>-4.4000000000000057</v>
      </c>
      <c r="G80" s="209">
        <v>210</v>
      </c>
      <c r="H80" s="49">
        <v>192</v>
      </c>
      <c r="I80" s="50">
        <f>ROUND(C80/H80,2)</f>
        <v>1.07</v>
      </c>
      <c r="J80" s="51"/>
      <c r="K80" s="52">
        <f t="shared" si="12"/>
        <v>1.07</v>
      </c>
      <c r="L80" s="52">
        <f t="shared" si="13"/>
        <v>1.07</v>
      </c>
      <c r="M80" s="53">
        <f t="shared" si="14"/>
        <v>1.07</v>
      </c>
      <c r="N80" s="52">
        <f t="shared" si="15"/>
        <v>1.07</v>
      </c>
      <c r="O80" s="52">
        <f t="shared" si="16"/>
        <v>1.07</v>
      </c>
      <c r="P80"/>
      <c r="S80"/>
    </row>
    <row r="81" spans="1:19" s="1" customFormat="1" ht="14.25">
      <c r="A81" s="54" t="s">
        <v>98</v>
      </c>
      <c r="B81" s="55">
        <v>320</v>
      </c>
      <c r="C81" s="207">
        <f>D81+E81</f>
        <v>51.42</v>
      </c>
      <c r="D81" s="56"/>
      <c r="E81" s="56">
        <v>51.42</v>
      </c>
      <c r="F81" s="57">
        <f>C81-B81</f>
        <v>-268.58</v>
      </c>
      <c r="G81" s="209">
        <v>200</v>
      </c>
      <c r="H81" s="49">
        <v>192</v>
      </c>
      <c r="I81" s="50">
        <f>ROUND(C81/H81,2)</f>
        <v>0.27</v>
      </c>
      <c r="J81" s="51"/>
      <c r="K81" s="52">
        <f t="shared" si="12"/>
        <v>0.27</v>
      </c>
      <c r="L81" s="52">
        <f t="shared" si="13"/>
        <v>0.27</v>
      </c>
      <c r="M81" s="53">
        <f t="shared" si="14"/>
        <v>0.27</v>
      </c>
      <c r="N81" s="52">
        <f t="shared" si="15"/>
        <v>0.27</v>
      </c>
      <c r="O81" s="52">
        <f t="shared" si="16"/>
        <v>0.27</v>
      </c>
      <c r="P81"/>
      <c r="S81"/>
    </row>
    <row r="82" spans="1:19" s="1" customFormat="1" ht="14.25">
      <c r="A82" s="58" t="s">
        <v>78</v>
      </c>
      <c r="B82" s="101">
        <v>320</v>
      </c>
      <c r="C82" s="207">
        <f>D82+E82</f>
        <v>27.99</v>
      </c>
      <c r="D82" s="60">
        <v>27.99</v>
      </c>
      <c r="E82" s="60"/>
      <c r="F82" s="62">
        <f>C82-B82</f>
        <v>-292.01</v>
      </c>
      <c r="G82" s="223">
        <v>200</v>
      </c>
      <c r="H82" s="49">
        <v>192</v>
      </c>
      <c r="I82" s="50">
        <f>ROUND(C82/H82,2)</f>
        <v>0.15</v>
      </c>
      <c r="J82" s="51"/>
      <c r="K82" s="52">
        <f t="shared" si="12"/>
        <v>0.15</v>
      </c>
      <c r="L82" s="52">
        <f t="shared" si="13"/>
        <v>0.15</v>
      </c>
      <c r="M82" s="53">
        <f t="shared" si="14"/>
        <v>0.15</v>
      </c>
      <c r="N82" s="52">
        <f t="shared" si="15"/>
        <v>0.15</v>
      </c>
      <c r="O82" s="52">
        <f t="shared" si="16"/>
        <v>0.15</v>
      </c>
      <c r="P82"/>
      <c r="S82"/>
    </row>
    <row r="83" spans="1:19" s="1" customFormat="1" ht="14.25">
      <c r="A83" s="63"/>
      <c r="B83" s="105"/>
      <c r="C83" s="65"/>
      <c r="D83" s="66"/>
      <c r="E83" s="66"/>
      <c r="F83" s="68"/>
      <c r="G83" s="224"/>
      <c r="H83" s="49"/>
      <c r="I83" s="50"/>
      <c r="J83" s="51"/>
      <c r="K83" s="52"/>
      <c r="L83" s="52"/>
      <c r="M83" s="53"/>
      <c r="N83" s="52"/>
      <c r="O83" s="52"/>
      <c r="P83"/>
      <c r="S83"/>
    </row>
    <row r="84" spans="1:19" s="1" customFormat="1" ht="15.75">
      <c r="A84" s="38" t="s">
        <v>53</v>
      </c>
      <c r="B84" s="42">
        <f>SUM(B85:B86)</f>
        <v>3900</v>
      </c>
      <c r="C84" s="44">
        <f>D84+E84</f>
        <v>3339.89</v>
      </c>
      <c r="D84" s="44">
        <f>SUM(D85:D87)</f>
        <v>935.64</v>
      </c>
      <c r="E84" s="44">
        <f>SUM(E85:E86)</f>
        <v>2404.25</v>
      </c>
      <c r="F84" s="44">
        <f>C84-B84</f>
        <v>-560.11000000000013</v>
      </c>
      <c r="G84" s="218">
        <f>SUM(G85:G86)</f>
        <v>3200</v>
      </c>
      <c r="H84" s="69"/>
      <c r="I84" s="70"/>
      <c r="J84" s="71"/>
      <c r="K84" s="72"/>
      <c r="L84" s="72"/>
      <c r="M84" s="73"/>
      <c r="N84" s="72"/>
      <c r="O84" s="72"/>
      <c r="P84"/>
      <c r="S84"/>
    </row>
    <row r="85" spans="1:19" s="1" customFormat="1" ht="14.25">
      <c r="A85" s="45" t="s">
        <v>54</v>
      </c>
      <c r="B85" s="46">
        <v>1500</v>
      </c>
      <c r="C85" s="207">
        <f>D85+E85</f>
        <v>951.55</v>
      </c>
      <c r="D85" s="47"/>
      <c r="E85" s="47">
        <v>951.55</v>
      </c>
      <c r="F85" s="57">
        <f>C85-B85</f>
        <v>-548.45000000000005</v>
      </c>
      <c r="G85" s="208">
        <v>1200</v>
      </c>
      <c r="H85" s="49">
        <v>192</v>
      </c>
      <c r="I85" s="50">
        <f>ROUND(C85/H85,2)</f>
        <v>4.96</v>
      </c>
      <c r="J85" s="51"/>
      <c r="K85" s="52">
        <f t="shared" si="12"/>
        <v>4.96</v>
      </c>
      <c r="L85" s="52">
        <f t="shared" si="13"/>
        <v>4.96</v>
      </c>
      <c r="M85" s="53">
        <f t="shared" si="14"/>
        <v>4.96</v>
      </c>
      <c r="N85" s="52">
        <f t="shared" si="15"/>
        <v>4.96</v>
      </c>
      <c r="O85" s="52">
        <f t="shared" si="16"/>
        <v>4.96</v>
      </c>
      <c r="P85"/>
      <c r="S85"/>
    </row>
    <row r="86" spans="1:19" s="1" customFormat="1" ht="26.25">
      <c r="A86" s="124" t="s">
        <v>99</v>
      </c>
      <c r="B86" s="55">
        <v>2400</v>
      </c>
      <c r="C86" s="207">
        <f>D86+E86</f>
        <v>2388.34</v>
      </c>
      <c r="D86" s="56">
        <v>935.64</v>
      </c>
      <c r="E86" s="56">
        <v>1452.7</v>
      </c>
      <c r="F86" s="57">
        <f>C86-B86</f>
        <v>-11.659999999999854</v>
      </c>
      <c r="G86" s="209">
        <v>2000</v>
      </c>
      <c r="H86" s="49">
        <v>192</v>
      </c>
      <c r="I86" s="50">
        <f>ROUND(C86/H86,2)</f>
        <v>12.44</v>
      </c>
      <c r="J86" s="51"/>
      <c r="K86" s="52">
        <f t="shared" si="12"/>
        <v>12.44</v>
      </c>
      <c r="L86" s="52">
        <f t="shared" si="13"/>
        <v>12.44</v>
      </c>
      <c r="M86" s="53">
        <f t="shared" si="14"/>
        <v>12.44</v>
      </c>
      <c r="N86" s="52">
        <f t="shared" si="15"/>
        <v>12.44</v>
      </c>
      <c r="O86" s="52">
        <f t="shared" si="16"/>
        <v>12.44</v>
      </c>
      <c r="P86"/>
      <c r="S86"/>
    </row>
    <row r="87" spans="1:19" ht="14.25">
      <c r="A87" s="58"/>
      <c r="B87" s="101"/>
      <c r="C87" s="212"/>
      <c r="D87" s="60"/>
      <c r="E87" s="60"/>
      <c r="F87" s="75"/>
      <c r="G87" s="223"/>
      <c r="H87" s="49"/>
      <c r="I87" s="50"/>
      <c r="J87" s="51"/>
      <c r="K87" s="52"/>
      <c r="L87" s="52"/>
      <c r="M87" s="53"/>
      <c r="N87" s="52"/>
      <c r="O87" s="52"/>
    </row>
    <row r="88" spans="1:19" ht="15.75">
      <c r="A88" s="38" t="s">
        <v>55</v>
      </c>
      <c r="B88" s="42">
        <f>SUM(B89:B92)</f>
        <v>2000</v>
      </c>
      <c r="C88" s="44">
        <f>D88+E88</f>
        <v>2128.08</v>
      </c>
      <c r="D88" s="44">
        <f>SUM(D89:D93)</f>
        <v>132.09</v>
      </c>
      <c r="E88" s="44">
        <f>SUM(E89:E93)</f>
        <v>1995.99</v>
      </c>
      <c r="F88" s="44">
        <f t="shared" ref="F88:F93" si="17">C88-B88</f>
        <v>128.07999999999993</v>
      </c>
      <c r="G88" s="218">
        <f>SUM(G89:G92)</f>
        <v>2000</v>
      </c>
      <c r="H88" s="69"/>
      <c r="I88" s="70"/>
      <c r="J88" s="71"/>
      <c r="K88" s="72"/>
      <c r="L88" s="72"/>
      <c r="M88" s="73"/>
      <c r="N88" s="72"/>
      <c r="O88" s="72"/>
    </row>
    <row r="89" spans="1:19" ht="14.25">
      <c r="A89" s="45" t="s">
        <v>79</v>
      </c>
      <c r="B89" s="46">
        <v>1050</v>
      </c>
      <c r="C89" s="207">
        <f t="shared" ref="C89:C93" si="18">D89+E89</f>
        <v>1050</v>
      </c>
      <c r="D89" s="47"/>
      <c r="E89" s="47">
        <v>1050</v>
      </c>
      <c r="F89" s="57">
        <f t="shared" si="17"/>
        <v>0</v>
      </c>
      <c r="G89" s="208">
        <v>1000</v>
      </c>
      <c r="H89" s="49">
        <v>192</v>
      </c>
      <c r="I89" s="50">
        <f>ROUND(C89/H89,2)</f>
        <v>5.47</v>
      </c>
      <c r="J89" s="51"/>
      <c r="K89" s="52">
        <f t="shared" si="12"/>
        <v>5.47</v>
      </c>
      <c r="L89" s="52">
        <f t="shared" si="13"/>
        <v>5.47</v>
      </c>
      <c r="M89" s="53">
        <f t="shared" si="14"/>
        <v>5.47</v>
      </c>
      <c r="N89" s="52">
        <f t="shared" si="15"/>
        <v>5.47</v>
      </c>
      <c r="O89" s="52">
        <f t="shared" si="16"/>
        <v>5.47</v>
      </c>
    </row>
    <row r="90" spans="1:19" ht="14.25">
      <c r="A90" s="54" t="s">
        <v>80</v>
      </c>
      <c r="B90" s="55">
        <v>100</v>
      </c>
      <c r="C90" s="207">
        <f t="shared" si="18"/>
        <v>85.01</v>
      </c>
      <c r="D90" s="56"/>
      <c r="E90" s="56">
        <v>85.01</v>
      </c>
      <c r="F90" s="57">
        <f t="shared" si="17"/>
        <v>-14.989999999999995</v>
      </c>
      <c r="G90" s="209">
        <v>100</v>
      </c>
      <c r="H90" s="49">
        <v>42</v>
      </c>
      <c r="I90" s="50">
        <f>ROUND(C90/H90,2)</f>
        <v>2.02</v>
      </c>
      <c r="J90" s="51"/>
      <c r="K90" s="52"/>
      <c r="L90" s="52"/>
      <c r="M90" s="53"/>
      <c r="N90" s="52"/>
      <c r="O90" s="52">
        <f t="shared" si="16"/>
        <v>2.02</v>
      </c>
    </row>
    <row r="91" spans="1:19" ht="14.25">
      <c r="A91" s="54" t="s">
        <v>81</v>
      </c>
      <c r="B91" s="55">
        <v>500</v>
      </c>
      <c r="C91" s="207">
        <f t="shared" si="18"/>
        <v>600</v>
      </c>
      <c r="D91" s="56"/>
      <c r="E91" s="56">
        <v>600</v>
      </c>
      <c r="F91" s="57">
        <f t="shared" si="17"/>
        <v>100</v>
      </c>
      <c r="G91" s="209">
        <v>500</v>
      </c>
      <c r="H91" s="49">
        <v>42</v>
      </c>
      <c r="I91" s="50">
        <f>ROUND(C91/H91,2)</f>
        <v>14.29</v>
      </c>
      <c r="J91" s="51"/>
      <c r="K91" s="52"/>
      <c r="L91" s="52"/>
      <c r="M91" s="53"/>
      <c r="N91" s="52"/>
      <c r="O91" s="52">
        <f t="shared" si="16"/>
        <v>14.29</v>
      </c>
    </row>
    <row r="92" spans="1:19" ht="27">
      <c r="A92" s="125" t="s">
        <v>82</v>
      </c>
      <c r="B92" s="55">
        <v>350</v>
      </c>
      <c r="C92" s="207">
        <f t="shared" si="18"/>
        <v>354.2</v>
      </c>
      <c r="D92" s="56">
        <v>99.2</v>
      </c>
      <c r="E92" s="56">
        <v>255</v>
      </c>
      <c r="F92" s="57">
        <f t="shared" si="17"/>
        <v>4.1999999999999886</v>
      </c>
      <c r="G92" s="209">
        <v>400</v>
      </c>
      <c r="H92" s="49">
        <v>192</v>
      </c>
      <c r="I92" s="50">
        <f>ROUND(C92/H92,2)</f>
        <v>1.84</v>
      </c>
      <c r="J92" s="51"/>
      <c r="K92" s="52">
        <f t="shared" si="12"/>
        <v>1.84</v>
      </c>
      <c r="L92" s="52">
        <f t="shared" si="13"/>
        <v>1.84</v>
      </c>
      <c r="M92" s="53">
        <f t="shared" si="14"/>
        <v>1.84</v>
      </c>
      <c r="N92" s="52">
        <f t="shared" si="15"/>
        <v>1.84</v>
      </c>
      <c r="O92" s="52">
        <f t="shared" si="16"/>
        <v>1.84</v>
      </c>
    </row>
    <row r="93" spans="1:19" ht="14.25">
      <c r="A93" s="182" t="s">
        <v>100</v>
      </c>
      <c r="B93" s="64">
        <v>0</v>
      </c>
      <c r="C93" s="207">
        <f t="shared" si="18"/>
        <v>38.870000000000005</v>
      </c>
      <c r="D93" s="67">
        <v>32.89</v>
      </c>
      <c r="E93" s="67">
        <v>5.98</v>
      </c>
      <c r="F93" s="57">
        <f t="shared" si="17"/>
        <v>38.870000000000005</v>
      </c>
      <c r="G93" s="211">
        <v>40</v>
      </c>
      <c r="H93" s="49"/>
      <c r="I93" s="50"/>
      <c r="J93" s="51"/>
      <c r="K93" s="52"/>
      <c r="L93" s="52"/>
      <c r="M93" s="53"/>
      <c r="N93" s="52"/>
      <c r="O93" s="52"/>
    </row>
    <row r="94" spans="1:19" ht="14.25">
      <c r="A94" s="63"/>
      <c r="B94" s="105"/>
      <c r="C94" s="65"/>
      <c r="D94" s="67"/>
      <c r="E94" s="67"/>
      <c r="F94" s="112"/>
      <c r="G94" s="224"/>
      <c r="H94" s="49"/>
      <c r="I94" s="50"/>
      <c r="J94" s="51"/>
      <c r="K94" s="52"/>
      <c r="L94" s="52"/>
      <c r="M94" s="53"/>
      <c r="N94" s="52"/>
      <c r="O94" s="52"/>
    </row>
    <row r="95" spans="1:19" ht="15.75">
      <c r="A95" s="38" t="s">
        <v>56</v>
      </c>
      <c r="B95" s="42">
        <f>SUM(B96:B97)</f>
        <v>170</v>
      </c>
      <c r="C95" s="44">
        <f>D95+E95</f>
        <v>227.5</v>
      </c>
      <c r="D95" s="44">
        <f>SUM(D96:D97)</f>
        <v>139.94999999999999</v>
      </c>
      <c r="E95" s="44">
        <f>SUM(E96:E97)</f>
        <v>87.55</v>
      </c>
      <c r="F95" s="44">
        <f>C95-B95</f>
        <v>57.5</v>
      </c>
      <c r="G95" s="218">
        <f>SUM(G96:G97)</f>
        <v>100</v>
      </c>
      <c r="H95" s="69"/>
      <c r="I95" s="70"/>
      <c r="J95" s="71"/>
      <c r="K95" s="72"/>
      <c r="L95" s="72"/>
      <c r="M95" s="73"/>
      <c r="N95" s="72"/>
      <c r="O95" s="72"/>
    </row>
    <row r="96" spans="1:19" ht="14.25">
      <c r="A96" s="45" t="s">
        <v>57</v>
      </c>
      <c r="B96" s="46">
        <v>50</v>
      </c>
      <c r="C96" s="207">
        <f>D96+E96</f>
        <v>46.85</v>
      </c>
      <c r="D96" s="126">
        <v>46.85</v>
      </c>
      <c r="E96" s="47"/>
      <c r="F96" s="48">
        <f>C96-B96</f>
        <v>-3.1499999999999986</v>
      </c>
      <c r="G96" s="208">
        <v>50</v>
      </c>
      <c r="H96" s="49">
        <v>192</v>
      </c>
      <c r="I96" s="50">
        <f>ROUND(C96/H96,2)</f>
        <v>0.24</v>
      </c>
      <c r="J96" s="51"/>
      <c r="K96" s="52">
        <f t="shared" si="12"/>
        <v>0.24</v>
      </c>
      <c r="L96" s="52">
        <f t="shared" si="13"/>
        <v>0.24</v>
      </c>
      <c r="M96" s="53">
        <f t="shared" si="14"/>
        <v>0.24</v>
      </c>
      <c r="N96" s="52">
        <f t="shared" si="15"/>
        <v>0.24</v>
      </c>
      <c r="O96" s="52">
        <f t="shared" si="16"/>
        <v>0.24</v>
      </c>
    </row>
    <row r="97" spans="1:18" ht="14.25">
      <c r="A97" s="127" t="s">
        <v>58</v>
      </c>
      <c r="B97" s="59">
        <v>120</v>
      </c>
      <c r="C97" s="207">
        <f>D97+E97</f>
        <v>180.64999999999998</v>
      </c>
      <c r="D97" s="128">
        <v>93.1</v>
      </c>
      <c r="E97" s="61">
        <v>87.55</v>
      </c>
      <c r="F97" s="75">
        <f>C97-B97</f>
        <v>60.649999999999977</v>
      </c>
      <c r="G97" s="210">
        <v>50</v>
      </c>
      <c r="H97" s="49">
        <v>192</v>
      </c>
      <c r="I97" s="50">
        <f>ROUND(C97/H97,2)</f>
        <v>0.94</v>
      </c>
      <c r="J97" s="51"/>
      <c r="K97" s="52">
        <f t="shared" si="12"/>
        <v>0.94</v>
      </c>
      <c r="L97" s="52">
        <f t="shared" si="13"/>
        <v>0.94</v>
      </c>
      <c r="M97" s="53">
        <f t="shared" si="14"/>
        <v>0.94</v>
      </c>
      <c r="N97" s="52">
        <f t="shared" si="15"/>
        <v>0.94</v>
      </c>
      <c r="O97" s="52">
        <f t="shared" si="16"/>
        <v>0.94</v>
      </c>
    </row>
    <row r="98" spans="1:18" ht="14.25">
      <c r="A98" s="63"/>
      <c r="B98" s="64"/>
      <c r="C98" s="65"/>
      <c r="D98" s="66"/>
      <c r="E98" s="67"/>
      <c r="F98" s="112"/>
      <c r="G98" s="211"/>
      <c r="H98" s="49"/>
      <c r="I98" s="50"/>
      <c r="J98" s="51"/>
      <c r="K98" s="52"/>
      <c r="L98" s="52"/>
      <c r="M98" s="53"/>
      <c r="N98" s="52"/>
      <c r="O98" s="52"/>
    </row>
    <row r="99" spans="1:18" ht="15.75">
      <c r="A99" s="38" t="s">
        <v>59</v>
      </c>
      <c r="B99" s="42">
        <f>SUM(B100:B101)</f>
        <v>1000</v>
      </c>
      <c r="C99" s="44">
        <f>D99+E99</f>
        <v>1130</v>
      </c>
      <c r="D99" s="44">
        <f>SUM(D100:D101)</f>
        <v>400</v>
      </c>
      <c r="E99" s="44">
        <f>SUM(E100:E101)</f>
        <v>730</v>
      </c>
      <c r="F99" s="44">
        <f>C99-B99</f>
        <v>130</v>
      </c>
      <c r="G99" s="218">
        <f>SUM(G100:G101)</f>
        <v>1100</v>
      </c>
      <c r="H99" s="69"/>
      <c r="I99" s="70"/>
      <c r="J99" s="71"/>
      <c r="K99" s="72"/>
      <c r="L99" s="72"/>
      <c r="M99" s="73"/>
      <c r="N99" s="72"/>
      <c r="O99" s="72"/>
    </row>
    <row r="100" spans="1:18" ht="14.25">
      <c r="A100" s="45" t="s">
        <v>60</v>
      </c>
      <c r="B100" s="46">
        <v>1000</v>
      </c>
      <c r="C100" s="207">
        <f>D100+E100</f>
        <v>1130</v>
      </c>
      <c r="D100" s="47">
        <v>400</v>
      </c>
      <c r="E100" s="47">
        <v>730</v>
      </c>
      <c r="F100" s="57">
        <f>C100-B100</f>
        <v>130</v>
      </c>
      <c r="G100" s="208">
        <v>1100</v>
      </c>
      <c r="H100" s="49">
        <v>192</v>
      </c>
      <c r="I100" s="50">
        <f>ROUND(C100/H100,2)</f>
        <v>5.89</v>
      </c>
      <c r="J100" s="51"/>
      <c r="K100" s="52">
        <f t="shared" si="12"/>
        <v>5.89</v>
      </c>
      <c r="L100" s="52">
        <f t="shared" si="13"/>
        <v>5.89</v>
      </c>
      <c r="M100" s="53">
        <f t="shared" si="14"/>
        <v>5.89</v>
      </c>
      <c r="N100" s="52">
        <f t="shared" si="15"/>
        <v>5.89</v>
      </c>
      <c r="O100" s="52">
        <f t="shared" si="16"/>
        <v>5.89</v>
      </c>
    </row>
    <row r="101" spans="1:18" ht="14.25">
      <c r="A101" s="58"/>
      <c r="B101" s="74"/>
      <c r="C101" s="207"/>
      <c r="D101" s="60"/>
      <c r="E101" s="60"/>
      <c r="F101" s="75"/>
      <c r="G101" s="213"/>
      <c r="H101" s="49"/>
      <c r="I101" s="50"/>
      <c r="J101" s="51"/>
      <c r="K101" s="52"/>
      <c r="L101" s="52"/>
      <c r="M101" s="53"/>
      <c r="N101" s="52"/>
      <c r="O101" s="52"/>
    </row>
    <row r="102" spans="1:18" ht="15.75">
      <c r="A102" s="38" t="s">
        <v>61</v>
      </c>
      <c r="B102" s="42">
        <f>SUM(B103:B107)</f>
        <v>2000</v>
      </c>
      <c r="C102" s="44">
        <f>D102+E102</f>
        <v>5696.03</v>
      </c>
      <c r="D102" s="44">
        <f>SUM(D103:D107)</f>
        <v>240</v>
      </c>
      <c r="E102" s="44">
        <f>SUM(E103:E107)</f>
        <v>5456.03</v>
      </c>
      <c r="F102" s="44">
        <f>C102-B102</f>
        <v>3696.0299999999997</v>
      </c>
      <c r="G102" s="218">
        <f>SUM(G103:G107)</f>
        <v>4140</v>
      </c>
      <c r="H102" s="69"/>
      <c r="I102" s="70"/>
      <c r="J102" s="71"/>
      <c r="K102" s="72"/>
      <c r="L102" s="72"/>
      <c r="M102" s="73"/>
      <c r="N102" s="72"/>
      <c r="O102" s="72"/>
    </row>
    <row r="103" spans="1:18" ht="14.25">
      <c r="A103" s="45" t="s">
        <v>117</v>
      </c>
      <c r="B103" s="46">
        <v>2000</v>
      </c>
      <c r="C103" s="207">
        <f>D103+E103</f>
        <v>5312.03</v>
      </c>
      <c r="D103" s="47"/>
      <c r="E103" s="47">
        <v>5312.03</v>
      </c>
      <c r="F103" s="57">
        <f>C103-B103</f>
        <v>3312.0299999999997</v>
      </c>
      <c r="G103" s="208">
        <v>3200</v>
      </c>
      <c r="H103" s="49">
        <v>192</v>
      </c>
      <c r="I103" s="50">
        <f>ROUND(C103/H103,2)</f>
        <v>27.67</v>
      </c>
      <c r="J103" s="51"/>
      <c r="K103" s="52">
        <f t="shared" si="12"/>
        <v>27.67</v>
      </c>
      <c r="L103" s="52">
        <f t="shared" si="13"/>
        <v>27.67</v>
      </c>
      <c r="M103" s="53">
        <f t="shared" si="14"/>
        <v>27.67</v>
      </c>
      <c r="N103" s="52">
        <f t="shared" si="15"/>
        <v>27.67</v>
      </c>
      <c r="O103" s="52">
        <f t="shared" si="16"/>
        <v>27.67</v>
      </c>
      <c r="P103" s="111"/>
      <c r="Q103" s="114"/>
      <c r="R103" s="114"/>
    </row>
    <row r="104" spans="1:18" ht="14.25">
      <c r="A104" s="45" t="s">
        <v>62</v>
      </c>
      <c r="B104" s="46">
        <v>0</v>
      </c>
      <c r="C104" s="207">
        <f>D104+E104</f>
        <v>240</v>
      </c>
      <c r="D104" s="47">
        <v>240</v>
      </c>
      <c r="E104" s="47"/>
      <c r="F104" s="57">
        <f>C104-B104</f>
        <v>240</v>
      </c>
      <c r="G104" s="208">
        <v>240</v>
      </c>
      <c r="H104" s="49">
        <v>192</v>
      </c>
      <c r="I104" s="50">
        <f>ROUND(C104/H104,2)</f>
        <v>1.25</v>
      </c>
      <c r="J104" s="51"/>
      <c r="K104" s="52">
        <f t="shared" si="12"/>
        <v>1.25</v>
      </c>
      <c r="L104" s="52">
        <f t="shared" si="13"/>
        <v>1.25</v>
      </c>
      <c r="M104" s="53">
        <f t="shared" si="14"/>
        <v>1.25</v>
      </c>
      <c r="N104" s="52">
        <f t="shared" si="15"/>
        <v>1.25</v>
      </c>
      <c r="O104" s="52">
        <f t="shared" si="16"/>
        <v>1.25</v>
      </c>
    </row>
    <row r="105" spans="1:18" ht="14.25">
      <c r="A105" s="58" t="s">
        <v>101</v>
      </c>
      <c r="B105" s="101">
        <v>0</v>
      </c>
      <c r="C105" s="207">
        <f>D105+E105</f>
        <v>144</v>
      </c>
      <c r="D105" s="60"/>
      <c r="E105" s="60">
        <v>144</v>
      </c>
      <c r="F105" s="62">
        <f>C105-B105</f>
        <v>144</v>
      </c>
      <c r="G105" s="223">
        <v>100</v>
      </c>
      <c r="H105" s="49">
        <v>192</v>
      </c>
      <c r="I105" s="50">
        <f>ROUND(C105/H105,2)</f>
        <v>0.75</v>
      </c>
      <c r="J105" s="51"/>
      <c r="K105" s="52">
        <f t="shared" si="12"/>
        <v>0.75</v>
      </c>
      <c r="L105" s="52">
        <f t="shared" si="13"/>
        <v>0.75</v>
      </c>
      <c r="M105" s="53">
        <f t="shared" si="14"/>
        <v>0.75</v>
      </c>
      <c r="N105" s="52">
        <f t="shared" si="15"/>
        <v>0.75</v>
      </c>
      <c r="O105" s="52">
        <f t="shared" si="16"/>
        <v>0.75</v>
      </c>
    </row>
    <row r="106" spans="1:18" ht="14.25">
      <c r="A106" s="130" t="s">
        <v>118</v>
      </c>
      <c r="B106" s="131"/>
      <c r="C106" s="212">
        <v>0</v>
      </c>
      <c r="D106" s="132"/>
      <c r="E106" s="132"/>
      <c r="F106" s="48"/>
      <c r="G106" s="227">
        <v>600</v>
      </c>
      <c r="H106" s="49"/>
      <c r="I106" s="50"/>
      <c r="J106" s="51"/>
      <c r="K106" s="52"/>
      <c r="L106" s="52"/>
      <c r="M106" s="53"/>
      <c r="N106" s="52"/>
      <c r="O106" s="52"/>
    </row>
    <row r="107" spans="1:18" ht="14.25">
      <c r="A107" s="130"/>
      <c r="B107" s="131"/>
      <c r="C107" s="212"/>
      <c r="D107" s="132"/>
      <c r="E107" s="132"/>
      <c r="F107" s="48"/>
      <c r="G107" s="227"/>
      <c r="H107" s="49"/>
      <c r="I107" s="50"/>
      <c r="J107" s="51"/>
      <c r="K107" s="52"/>
      <c r="L107" s="52"/>
      <c r="M107" s="53"/>
      <c r="N107" s="52"/>
      <c r="O107" s="52"/>
    </row>
    <row r="108" spans="1:18" ht="15.75">
      <c r="A108" s="38" t="s">
        <v>63</v>
      </c>
      <c r="B108" s="42">
        <v>435</v>
      </c>
      <c r="C108" s="44">
        <f t="shared" ref="C108:C113" si="19">D108+E108</f>
        <v>1023.64</v>
      </c>
      <c r="D108" s="44">
        <f>SUM(D109:D113)</f>
        <v>971.62</v>
      </c>
      <c r="E108" s="44">
        <f>SUM(E109:E113)</f>
        <v>52.02</v>
      </c>
      <c r="F108" s="44">
        <f t="shared" ref="F108:F113" si="20">C108-B108</f>
        <v>588.64</v>
      </c>
      <c r="G108" s="218">
        <v>630</v>
      </c>
      <c r="H108" s="69"/>
      <c r="I108" s="70"/>
      <c r="J108" s="71"/>
      <c r="K108" s="72"/>
      <c r="L108" s="72"/>
      <c r="M108" s="73"/>
      <c r="N108" s="72"/>
      <c r="O108" s="72"/>
    </row>
    <row r="109" spans="1:18" ht="14.25" hidden="1">
      <c r="A109" s="45"/>
      <c r="B109" s="129"/>
      <c r="C109" s="207">
        <f t="shared" si="19"/>
        <v>287.64</v>
      </c>
      <c r="D109" s="47">
        <v>287.64</v>
      </c>
      <c r="E109" s="47"/>
      <c r="F109" s="57">
        <f t="shared" si="20"/>
        <v>287.64</v>
      </c>
      <c r="G109" s="228"/>
      <c r="H109" s="49">
        <v>192</v>
      </c>
      <c r="I109" s="50">
        <f>ROUND(C109/H109,2)</f>
        <v>1.5</v>
      </c>
      <c r="J109" s="51"/>
      <c r="K109" s="52">
        <f>I109</f>
        <v>1.5</v>
      </c>
      <c r="L109" s="52">
        <f>I109</f>
        <v>1.5</v>
      </c>
      <c r="M109" s="53">
        <f>I109</f>
        <v>1.5</v>
      </c>
      <c r="N109" s="52">
        <f>I109</f>
        <v>1.5</v>
      </c>
      <c r="O109" s="52">
        <f>I109</f>
        <v>1.5</v>
      </c>
    </row>
    <row r="110" spans="1:18" ht="14.25" hidden="1">
      <c r="A110" s="45"/>
      <c r="B110" s="129"/>
      <c r="C110" s="207">
        <f t="shared" si="19"/>
        <v>551.88</v>
      </c>
      <c r="D110" s="47">
        <v>551.88</v>
      </c>
      <c r="E110" s="47"/>
      <c r="F110" s="57">
        <f t="shared" si="20"/>
        <v>551.88</v>
      </c>
      <c r="G110" s="228"/>
      <c r="H110" s="49">
        <v>192</v>
      </c>
      <c r="I110" s="50">
        <f>ROUND(C110/H110,2)</f>
        <v>2.87</v>
      </c>
      <c r="J110" s="51"/>
      <c r="K110" s="52">
        <f>I110</f>
        <v>2.87</v>
      </c>
      <c r="L110" s="52">
        <f>I110</f>
        <v>2.87</v>
      </c>
      <c r="M110" s="53">
        <f>I110</f>
        <v>2.87</v>
      </c>
      <c r="N110" s="52">
        <f>I110</f>
        <v>2.87</v>
      </c>
      <c r="O110" s="52">
        <f>I110</f>
        <v>2.87</v>
      </c>
    </row>
    <row r="111" spans="1:18" ht="14.25" hidden="1">
      <c r="A111" s="45"/>
      <c r="B111" s="129"/>
      <c r="C111" s="207">
        <f t="shared" si="19"/>
        <v>132.1</v>
      </c>
      <c r="D111" s="47">
        <v>132.1</v>
      </c>
      <c r="E111" s="47"/>
      <c r="F111" s="57">
        <f t="shared" si="20"/>
        <v>132.1</v>
      </c>
      <c r="G111" s="228"/>
      <c r="H111" s="49">
        <v>192</v>
      </c>
      <c r="I111" s="50">
        <f>ROUND(C111/H111,2)</f>
        <v>0.69</v>
      </c>
      <c r="J111" s="51"/>
      <c r="K111" s="52">
        <f>I111</f>
        <v>0.69</v>
      </c>
      <c r="L111" s="52">
        <f>I111</f>
        <v>0.69</v>
      </c>
      <c r="M111" s="53">
        <f>I111</f>
        <v>0.69</v>
      </c>
      <c r="N111" s="52">
        <f>I111</f>
        <v>0.69</v>
      </c>
      <c r="O111" s="52">
        <f>I111</f>
        <v>0.69</v>
      </c>
    </row>
    <row r="112" spans="1:18" ht="14.25" hidden="1">
      <c r="A112" s="58"/>
      <c r="B112" s="74"/>
      <c r="C112" s="207">
        <f t="shared" si="19"/>
        <v>36.020000000000003</v>
      </c>
      <c r="D112" s="60"/>
      <c r="E112" s="60">
        <v>36.020000000000003</v>
      </c>
      <c r="F112" s="57">
        <f t="shared" si="20"/>
        <v>36.020000000000003</v>
      </c>
      <c r="G112" s="213"/>
      <c r="H112" s="49">
        <v>192</v>
      </c>
      <c r="I112" s="50">
        <f>ROUND(C112/H112,2)</f>
        <v>0.19</v>
      </c>
      <c r="J112" s="51"/>
      <c r="K112" s="52">
        <f t="shared" si="12"/>
        <v>0.19</v>
      </c>
      <c r="L112" s="52">
        <f t="shared" si="13"/>
        <v>0.19</v>
      </c>
      <c r="M112" s="53">
        <f t="shared" si="14"/>
        <v>0.19</v>
      </c>
      <c r="N112" s="52">
        <f t="shared" si="15"/>
        <v>0.19</v>
      </c>
      <c r="O112" s="52">
        <f t="shared" si="16"/>
        <v>0.19</v>
      </c>
    </row>
    <row r="113" spans="1:18" ht="14.25" hidden="1">
      <c r="A113" s="58"/>
      <c r="B113" s="74"/>
      <c r="C113" s="229">
        <f t="shared" si="19"/>
        <v>16</v>
      </c>
      <c r="D113" s="60"/>
      <c r="E113" s="60">
        <v>16</v>
      </c>
      <c r="F113" s="75">
        <f t="shared" si="20"/>
        <v>16</v>
      </c>
      <c r="G113" s="213"/>
      <c r="H113" s="49">
        <v>192</v>
      </c>
      <c r="I113" s="50">
        <f>ROUND(C113/H113,2)</f>
        <v>0.08</v>
      </c>
      <c r="J113" s="51"/>
      <c r="K113" s="52">
        <f t="shared" si="12"/>
        <v>0.08</v>
      </c>
      <c r="L113" s="52">
        <f t="shared" si="13"/>
        <v>0.08</v>
      </c>
      <c r="M113" s="53">
        <f t="shared" si="14"/>
        <v>0.08</v>
      </c>
      <c r="N113" s="52">
        <f t="shared" si="15"/>
        <v>0.08</v>
      </c>
      <c r="O113" s="52">
        <f t="shared" si="16"/>
        <v>0.08</v>
      </c>
    </row>
    <row r="114" spans="1:18" ht="15" thickBot="1">
      <c r="A114" s="133"/>
      <c r="B114" s="134"/>
      <c r="C114" s="230"/>
      <c r="D114" s="135"/>
      <c r="E114" s="135"/>
      <c r="F114" s="135"/>
      <c r="G114" s="231"/>
      <c r="H114" s="136"/>
      <c r="I114" s="137"/>
      <c r="J114" s="51"/>
      <c r="K114" s="138"/>
      <c r="L114" s="138"/>
      <c r="M114" s="138"/>
      <c r="N114" s="138"/>
      <c r="O114" s="138"/>
    </row>
    <row r="115" spans="1:18" ht="17.25" thickTop="1" thickBot="1">
      <c r="A115" s="139" t="s">
        <v>64</v>
      </c>
      <c r="B115" s="140">
        <f t="shared" ref="B115:G115" si="21">SUM(B95+B78+B74+B73+B68+B61+B55+B54+B50+B47+B39+B33+B26+B25+B20+B15+B108+B88+B84+B43+B35+B99+B102+B34)</f>
        <v>28340</v>
      </c>
      <c r="C115" s="232">
        <f t="shared" si="21"/>
        <v>29291.589999999997</v>
      </c>
      <c r="D115" s="141">
        <f t="shared" si="21"/>
        <v>5467.0400000000009</v>
      </c>
      <c r="E115" s="141">
        <f t="shared" si="21"/>
        <v>23824.550000000003</v>
      </c>
      <c r="F115" s="141" t="e">
        <f t="shared" si="21"/>
        <v>#VALUE!</v>
      </c>
      <c r="G115" s="233">
        <f t="shared" si="21"/>
        <v>27075</v>
      </c>
      <c r="H115" s="142">
        <v>193</v>
      </c>
      <c r="I115" s="143">
        <f>ROUND(C115/H115,2)</f>
        <v>151.77000000000001</v>
      </c>
      <c r="J115" s="144"/>
      <c r="K115" s="145" t="e">
        <f>SUM(K16:K114)</f>
        <v>#VALUE!</v>
      </c>
      <c r="L115" s="145" t="e">
        <f>SUM(L16:L114)</f>
        <v>#VALUE!</v>
      </c>
      <c r="M115" s="145" t="e">
        <f>SUM(M16:M114)</f>
        <v>#VALUE!</v>
      </c>
      <c r="N115" s="145" t="e">
        <f>SUM(N16:N114)</f>
        <v>#VALUE!</v>
      </c>
      <c r="O115" s="146" t="e">
        <f>SUM(O16:O114)</f>
        <v>#VALUE!</v>
      </c>
    </row>
    <row r="116" spans="1:18" ht="15.75" hidden="1">
      <c r="A116" s="147"/>
      <c r="C116" s="234"/>
      <c r="D116" s="148"/>
      <c r="E116" s="148"/>
      <c r="F116" s="149"/>
      <c r="H116" s="150"/>
      <c r="I116" s="151"/>
      <c r="J116" s="144"/>
      <c r="K116" s="152"/>
      <c r="L116" s="152"/>
      <c r="M116" s="152"/>
      <c r="N116" s="152"/>
      <c r="O116" s="152"/>
    </row>
    <row r="117" spans="1:18" ht="15.75" hidden="1">
      <c r="A117" s="153" t="s">
        <v>64</v>
      </c>
      <c r="B117" s="154">
        <f t="shared" ref="B117:F117" si="22">B115</f>
        <v>28340</v>
      </c>
      <c r="C117" s="155">
        <f t="shared" si="22"/>
        <v>29291.589999999997</v>
      </c>
      <c r="D117" s="155">
        <f t="shared" si="22"/>
        <v>5467.0400000000009</v>
      </c>
      <c r="E117" s="155">
        <f t="shared" si="22"/>
        <v>23824.550000000003</v>
      </c>
      <c r="F117" s="155" t="e">
        <f t="shared" si="22"/>
        <v>#VALUE!</v>
      </c>
      <c r="G117" s="235">
        <f t="shared" ref="G117" si="23">G115</f>
        <v>27075</v>
      </c>
      <c r="H117" s="156"/>
      <c r="I117" s="156"/>
      <c r="J117" s="144"/>
      <c r="K117" s="144"/>
      <c r="L117" s="144"/>
      <c r="M117" s="144"/>
      <c r="N117" s="144"/>
      <c r="O117" s="144"/>
    </row>
    <row r="118" spans="1:18" ht="15.75">
      <c r="A118" s="35"/>
      <c r="C118" s="236"/>
      <c r="D118" s="157"/>
      <c r="E118" s="157"/>
      <c r="F118" s="158"/>
      <c r="H118" s="159"/>
      <c r="I118" s="159"/>
      <c r="J118" s="159"/>
      <c r="K118" s="159"/>
      <c r="L118" s="159"/>
      <c r="M118" s="160"/>
      <c r="N118" s="161"/>
      <c r="O118" s="161"/>
    </row>
    <row r="119" spans="1:18" ht="15.75">
      <c r="A119" s="162" t="s">
        <v>102</v>
      </c>
      <c r="B119" s="154">
        <f>B7-B117</f>
        <v>100</v>
      </c>
      <c r="C119" s="155">
        <f>C7-C117</f>
        <v>-1286.5899999999965</v>
      </c>
      <c r="D119" s="155">
        <f>D7-D117</f>
        <v>6046.9599999999991</v>
      </c>
      <c r="E119" s="155">
        <f>E7-E117</f>
        <v>-7398.5500000000029</v>
      </c>
      <c r="F119" s="163" t="e">
        <f>-F117-E11</f>
        <v>#VALUE!</v>
      </c>
      <c r="G119" s="235">
        <f>G7-G117</f>
        <v>0</v>
      </c>
      <c r="H119" s="164"/>
      <c r="I119" s="164"/>
      <c r="J119" s="164"/>
      <c r="K119" s="164"/>
      <c r="L119" s="164"/>
      <c r="M119" s="160"/>
      <c r="N119" s="161"/>
      <c r="O119" s="161"/>
      <c r="P119" s="165"/>
      <c r="Q119"/>
      <c r="R119"/>
    </row>
    <row r="120" spans="1:18" ht="15.75" customHeight="1">
      <c r="A120" s="174" t="s">
        <v>116</v>
      </c>
      <c r="B120" s="166"/>
      <c r="C120" s="237"/>
      <c r="D120" s="238"/>
      <c r="E120" s="238"/>
      <c r="F120" s="239" t="s">
        <v>65</v>
      </c>
      <c r="G120" s="188"/>
      <c r="H120" s="150"/>
      <c r="I120" s="167"/>
      <c r="J120" s="168"/>
      <c r="K120" s="65"/>
      <c r="L120" s="65"/>
      <c r="M120" s="65"/>
      <c r="N120" s="65"/>
      <c r="O120" s="65"/>
      <c r="P120" s="165"/>
      <c r="Q120"/>
      <c r="R120"/>
    </row>
    <row r="121" spans="1:18" ht="32.25" customHeight="1">
      <c r="A121" s="169"/>
      <c r="C121" s="240"/>
      <c r="G121" s="241"/>
      <c r="H121" s="170"/>
      <c r="I121" s="171"/>
      <c r="J121" s="168"/>
      <c r="K121" s="65"/>
      <c r="L121" s="65"/>
      <c r="M121" s="65"/>
      <c r="N121" s="65"/>
      <c r="O121" s="65"/>
    </row>
    <row r="122" spans="1:18" ht="3.75" customHeight="1">
      <c r="A122" s="172"/>
      <c r="C122" s="240"/>
      <c r="H122" s="170"/>
      <c r="I122" s="171"/>
      <c r="J122" s="168"/>
      <c r="K122" s="65"/>
      <c r="L122" s="65"/>
      <c r="M122" s="65"/>
      <c r="N122" s="65"/>
      <c r="O122" s="65"/>
    </row>
    <row r="123" spans="1:18" ht="14.25">
      <c r="A123" s="173" t="s">
        <v>103</v>
      </c>
      <c r="B123" s="173"/>
      <c r="C123" s="240"/>
      <c r="H123" s="170"/>
      <c r="I123" s="171"/>
      <c r="J123" s="168"/>
      <c r="K123" s="65"/>
      <c r="L123" s="65"/>
      <c r="M123" s="65"/>
      <c r="N123" s="65"/>
      <c r="O123" s="65"/>
    </row>
    <row r="124" spans="1:18" ht="14.25">
      <c r="A124" s="109" t="s">
        <v>104</v>
      </c>
      <c r="B124" s="174"/>
      <c r="C124" s="240"/>
      <c r="H124" s="170"/>
      <c r="I124" s="171"/>
      <c r="J124" s="168"/>
      <c r="K124" s="65"/>
      <c r="L124" s="65"/>
      <c r="M124" s="65"/>
      <c r="N124" s="65"/>
      <c r="O124" s="65"/>
    </row>
    <row r="125" spans="1:18" ht="14.25">
      <c r="A125" s="109"/>
      <c r="C125" s="240"/>
      <c r="H125" s="170"/>
      <c r="I125" s="171"/>
      <c r="J125" s="168"/>
      <c r="K125" s="65"/>
      <c r="L125" s="65"/>
      <c r="M125" s="65"/>
      <c r="N125" s="65"/>
      <c r="O125" s="65"/>
    </row>
    <row r="126" spans="1:18" ht="14.25">
      <c r="C126" s="240"/>
      <c r="H126" s="170"/>
      <c r="I126" s="171"/>
      <c r="J126" s="168"/>
      <c r="K126" s="65"/>
      <c r="L126" s="65"/>
      <c r="M126" s="65"/>
      <c r="N126" s="65"/>
      <c r="O126" s="65"/>
    </row>
    <row r="127" spans="1:18" ht="27.75" customHeight="1">
      <c r="A127" s="175"/>
      <c r="B127" s="176"/>
      <c r="C127" s="240"/>
      <c r="H127" s="150"/>
      <c r="I127" s="167"/>
      <c r="J127" s="144"/>
      <c r="K127" s="152"/>
      <c r="L127" s="152"/>
      <c r="M127" s="152"/>
      <c r="N127" s="152"/>
      <c r="O127" s="152"/>
    </row>
    <row r="128" spans="1:18" ht="21.75" customHeight="1">
      <c r="A128" s="177"/>
      <c r="B128" s="176"/>
      <c r="C128" s="240"/>
      <c r="H128" s="144"/>
      <c r="I128" s="167"/>
      <c r="J128" s="144"/>
      <c r="K128" s="144"/>
      <c r="L128" s="144"/>
      <c r="M128" s="144"/>
      <c r="N128" s="144"/>
      <c r="O128" s="144"/>
    </row>
    <row r="129" spans="1:15" ht="21.75" customHeight="1">
      <c r="A129" s="177"/>
      <c r="B129" s="176"/>
      <c r="C129" s="240"/>
      <c r="H129" s="150"/>
      <c r="I129" s="151"/>
      <c r="J129" s="144"/>
      <c r="K129" s="144"/>
      <c r="L129" s="144"/>
      <c r="M129" s="144"/>
      <c r="N129" s="144"/>
      <c r="O129" s="144"/>
    </row>
    <row r="130" spans="1:15" ht="21.75" customHeight="1">
      <c r="A130" s="177"/>
      <c r="B130" s="176"/>
      <c r="C130" s="240"/>
      <c r="H130" s="144"/>
      <c r="I130" s="167"/>
      <c r="J130" s="144"/>
      <c r="K130" s="144"/>
      <c r="L130" s="144"/>
      <c r="M130" s="144"/>
      <c r="N130" s="144"/>
      <c r="O130" s="144"/>
    </row>
    <row r="131" spans="1:15" ht="21.75" customHeight="1">
      <c r="A131" s="177"/>
      <c r="B131" s="176"/>
      <c r="C131" s="240"/>
      <c r="H131" s="150"/>
      <c r="I131" s="167"/>
      <c r="J131" s="144"/>
      <c r="K131" s="152"/>
      <c r="L131" s="152"/>
      <c r="M131" s="152"/>
      <c r="N131" s="152"/>
      <c r="O131" s="152"/>
    </row>
    <row r="132" spans="1:15" ht="21.75" customHeight="1">
      <c r="A132" s="177"/>
      <c r="B132" s="176"/>
      <c r="C132" s="240"/>
      <c r="H132" s="170"/>
      <c r="I132" s="171"/>
      <c r="J132" s="168"/>
      <c r="K132" s="65"/>
      <c r="L132" s="65"/>
      <c r="M132" s="65"/>
      <c r="N132" s="65"/>
      <c r="O132" s="65"/>
    </row>
    <row r="133" spans="1:15" ht="21.75" customHeight="1">
      <c r="A133" s="177"/>
      <c r="B133" s="176"/>
      <c r="C133" s="240"/>
      <c r="H133" s="170"/>
      <c r="I133" s="171"/>
      <c r="J133" s="168"/>
      <c r="K133" s="65"/>
      <c r="L133" s="65"/>
      <c r="M133" s="65"/>
      <c r="N133" s="65"/>
      <c r="O133" s="65"/>
    </row>
    <row r="134" spans="1:15" ht="21.75" customHeight="1">
      <c r="A134" s="11"/>
      <c r="C134" s="240"/>
      <c r="H134" s="170"/>
      <c r="I134" s="171"/>
      <c r="J134" s="168"/>
      <c r="K134" s="65"/>
      <c r="L134" s="65"/>
      <c r="M134" s="65"/>
      <c r="N134" s="65"/>
      <c r="O134" s="65"/>
    </row>
    <row r="135" spans="1:15" ht="14.25">
      <c r="C135" s="240"/>
      <c r="H135" s="170"/>
      <c r="I135" s="171"/>
      <c r="J135" s="168"/>
      <c r="K135" s="65"/>
      <c r="L135" s="65"/>
      <c r="M135" s="65"/>
      <c r="N135" s="65"/>
      <c r="O135" s="65"/>
    </row>
    <row r="136" spans="1:15" ht="14.25">
      <c r="C136" s="240"/>
      <c r="H136" s="170"/>
      <c r="I136" s="171"/>
      <c r="J136" s="168"/>
      <c r="K136" s="65"/>
      <c r="L136" s="65"/>
      <c r="M136" s="65"/>
      <c r="N136" s="65"/>
      <c r="O136" s="65"/>
    </row>
    <row r="137" spans="1:15" ht="31.9" customHeight="1">
      <c r="C137" s="240"/>
      <c r="H137" s="170"/>
      <c r="I137" s="171"/>
      <c r="J137" s="168"/>
      <c r="K137" s="65"/>
      <c r="L137" s="65"/>
      <c r="M137" s="65"/>
      <c r="N137" s="65"/>
      <c r="O137" s="65"/>
    </row>
    <row r="138" spans="1:15" ht="14.25">
      <c r="C138" s="240"/>
      <c r="H138" s="170"/>
      <c r="I138" s="171"/>
      <c r="J138" s="168"/>
      <c r="K138" s="65"/>
      <c r="L138" s="65"/>
      <c r="M138" s="65"/>
      <c r="N138" s="65"/>
      <c r="O138" s="65"/>
    </row>
    <row r="139" spans="1:15" ht="14.25">
      <c r="C139" s="240"/>
      <c r="H139" s="170"/>
      <c r="I139" s="171"/>
      <c r="J139" s="168"/>
      <c r="K139" s="65"/>
      <c r="L139" s="65"/>
      <c r="M139" s="65"/>
      <c r="N139" s="65"/>
      <c r="O139" s="65"/>
    </row>
    <row r="140" spans="1:15" ht="14.25">
      <c r="C140" s="240"/>
      <c r="H140" s="170"/>
      <c r="I140" s="171"/>
      <c r="J140" s="168"/>
      <c r="K140" s="65"/>
      <c r="L140" s="65"/>
      <c r="M140" s="65"/>
      <c r="N140" s="65"/>
      <c r="O140" s="65"/>
    </row>
    <row r="141" spans="1:15" ht="14.25">
      <c r="C141" s="240"/>
      <c r="H141" s="170"/>
      <c r="I141" s="171"/>
      <c r="J141" s="168"/>
      <c r="K141" s="65"/>
      <c r="L141" s="65"/>
      <c r="M141" s="65"/>
      <c r="N141" s="65"/>
      <c r="O141" s="65"/>
    </row>
    <row r="142" spans="1:15" ht="14.25">
      <c r="C142" s="240"/>
      <c r="H142" s="170"/>
      <c r="I142" s="171"/>
      <c r="J142" s="168"/>
      <c r="K142" s="65"/>
      <c r="L142" s="65"/>
      <c r="M142" s="65"/>
      <c r="N142" s="65"/>
      <c r="O142" s="65"/>
    </row>
    <row r="143" spans="1:15" ht="14.25">
      <c r="C143" s="240"/>
      <c r="H143" s="170"/>
      <c r="I143" s="171"/>
      <c r="J143" s="168"/>
      <c r="K143" s="65"/>
      <c r="L143" s="65"/>
      <c r="M143" s="65"/>
      <c r="N143" s="65"/>
      <c r="O143" s="65"/>
    </row>
    <row r="144" spans="1:15" ht="14.25">
      <c r="C144" s="240"/>
      <c r="H144" s="170"/>
      <c r="I144" s="171"/>
      <c r="J144" s="168"/>
      <c r="K144" s="65"/>
      <c r="L144" s="65"/>
      <c r="M144" s="65"/>
      <c r="N144" s="65"/>
      <c r="O144" s="65"/>
    </row>
    <row r="145" spans="3:15" ht="14.25">
      <c r="C145" s="240"/>
      <c r="H145" s="170"/>
      <c r="I145" s="171"/>
      <c r="J145" s="168"/>
      <c r="K145" s="65"/>
      <c r="L145" s="65"/>
      <c r="M145" s="65"/>
      <c r="N145" s="65"/>
      <c r="O145" s="65"/>
    </row>
    <row r="146" spans="3:15" ht="14.25">
      <c r="C146" s="240"/>
      <c r="H146" s="170"/>
      <c r="I146" s="171"/>
      <c r="J146" s="168"/>
      <c r="K146" s="65"/>
      <c r="L146" s="65"/>
      <c r="M146" s="65"/>
      <c r="N146" s="65"/>
      <c r="O146" s="65"/>
    </row>
    <row r="147" spans="3:15" ht="14.25">
      <c r="C147" s="240"/>
      <c r="H147" s="170"/>
      <c r="I147" s="171"/>
      <c r="J147" s="168"/>
      <c r="K147" s="65"/>
      <c r="L147" s="65"/>
      <c r="M147" s="65"/>
      <c r="N147" s="65"/>
      <c r="O147" s="65"/>
    </row>
    <row r="148" spans="3:15" ht="14.25">
      <c r="C148" s="240"/>
      <c r="H148" s="170"/>
      <c r="I148" s="171"/>
      <c r="J148" s="168"/>
      <c r="K148" s="65"/>
      <c r="L148" s="65"/>
      <c r="M148" s="65"/>
      <c r="N148" s="65"/>
      <c r="O148" s="65"/>
    </row>
    <row r="149" spans="3:15" ht="14.25">
      <c r="C149" s="240"/>
      <c r="H149" s="170"/>
      <c r="I149" s="171"/>
      <c r="J149" s="168"/>
      <c r="K149" s="65"/>
      <c r="L149" s="65"/>
      <c r="M149" s="65"/>
      <c r="N149" s="65"/>
      <c r="O149" s="65"/>
    </row>
    <row r="150" spans="3:15" ht="14.25">
      <c r="C150" s="240"/>
      <c r="H150" s="170"/>
      <c r="I150" s="171"/>
      <c r="J150" s="168"/>
      <c r="K150" s="65"/>
      <c r="L150" s="65"/>
      <c r="M150" s="65"/>
      <c r="N150" s="65"/>
      <c r="O150" s="65"/>
    </row>
    <row r="151" spans="3:15" ht="14.25">
      <c r="C151" s="240"/>
      <c r="H151" s="170"/>
      <c r="I151" s="171"/>
      <c r="J151" s="168"/>
      <c r="K151" s="65"/>
      <c r="L151" s="65"/>
      <c r="M151" s="65"/>
      <c r="N151" s="65"/>
      <c r="O151" s="65"/>
    </row>
    <row r="152" spans="3:15" ht="14.25">
      <c r="C152" s="240"/>
      <c r="H152" s="170"/>
      <c r="I152" s="171"/>
      <c r="J152" s="168"/>
      <c r="K152" s="65"/>
      <c r="L152" s="65"/>
      <c r="M152" s="65"/>
      <c r="N152" s="65"/>
      <c r="O152" s="65"/>
    </row>
    <row r="153" spans="3:15" ht="14.25">
      <c r="C153" s="240"/>
      <c r="H153" s="170"/>
      <c r="I153" s="171"/>
      <c r="J153" s="168"/>
      <c r="K153" s="65"/>
      <c r="L153" s="65"/>
      <c r="M153" s="65"/>
      <c r="N153" s="65"/>
      <c r="O153" s="65"/>
    </row>
    <row r="154" spans="3:15" ht="14.25">
      <c r="C154" s="240"/>
      <c r="H154" s="170"/>
      <c r="I154" s="171"/>
      <c r="J154" s="168"/>
      <c r="K154" s="65"/>
      <c r="L154" s="65"/>
      <c r="M154" s="65"/>
      <c r="N154" s="65"/>
      <c r="O154" s="65"/>
    </row>
    <row r="155" spans="3:15">
      <c r="C155" s="240"/>
      <c r="H155" s="178"/>
      <c r="I155" s="179"/>
      <c r="J155" s="180"/>
      <c r="K155" s="181"/>
      <c r="L155" s="181"/>
      <c r="M155" s="181"/>
      <c r="N155" s="181"/>
      <c r="O155" s="181"/>
    </row>
    <row r="156" spans="3:15">
      <c r="C156" s="240"/>
      <c r="H156" s="180"/>
      <c r="I156" s="180"/>
      <c r="J156" s="180"/>
      <c r="K156" s="180"/>
      <c r="L156" s="180"/>
      <c r="M156" s="180"/>
      <c r="N156" s="180"/>
      <c r="O156" s="180"/>
    </row>
    <row r="157" spans="3:15">
      <c r="C157" s="240"/>
      <c r="H157" s="180"/>
      <c r="I157" s="180"/>
      <c r="J157" s="180"/>
      <c r="K157" s="180"/>
      <c r="L157" s="180"/>
      <c r="M157" s="180"/>
      <c r="N157" s="180"/>
      <c r="O157" s="180"/>
    </row>
    <row r="158" spans="3:15">
      <c r="C158" s="240"/>
      <c r="H158" s="180"/>
      <c r="I158" s="180"/>
      <c r="J158" s="180"/>
      <c r="K158" s="180"/>
      <c r="L158" s="180"/>
      <c r="M158" s="180"/>
      <c r="N158" s="180"/>
      <c r="O158" s="180"/>
    </row>
    <row r="159" spans="3:15">
      <c r="C159" s="240"/>
    </row>
    <row r="160" spans="3:15">
      <c r="C160" s="240"/>
    </row>
    <row r="161" spans="3:15">
      <c r="C161" s="240"/>
      <c r="H161" s="180"/>
      <c r="I161" s="180"/>
      <c r="J161" s="180"/>
      <c r="K161" s="180"/>
      <c r="L161" s="180"/>
      <c r="M161" s="180"/>
      <c r="N161" s="180"/>
      <c r="O161" s="180"/>
    </row>
    <row r="162" spans="3:15">
      <c r="C162" s="240"/>
      <c r="H162" s="180"/>
      <c r="I162" s="180"/>
      <c r="J162" s="180"/>
      <c r="K162" s="180"/>
      <c r="L162" s="180"/>
      <c r="M162" s="180"/>
      <c r="N162" s="180"/>
      <c r="O162" s="180"/>
    </row>
    <row r="163" spans="3:15">
      <c r="H163" s="180"/>
      <c r="I163" s="180"/>
      <c r="J163" s="180"/>
      <c r="K163" s="180"/>
      <c r="L163" s="180"/>
      <c r="M163" s="180"/>
      <c r="N163" s="180"/>
      <c r="O163" s="180"/>
    </row>
    <row r="164" spans="3:15">
      <c r="H164" s="180"/>
      <c r="I164" s="180"/>
      <c r="J164" s="180"/>
      <c r="K164" s="180"/>
      <c r="L164" s="180"/>
      <c r="M164" s="180"/>
      <c r="N164" s="180"/>
      <c r="O164" s="180"/>
    </row>
    <row r="165" spans="3:15">
      <c r="H165" s="180"/>
      <c r="I165" s="180"/>
      <c r="J165" s="180"/>
      <c r="K165" s="180"/>
      <c r="L165" s="180"/>
      <c r="M165" s="180"/>
      <c r="N165" s="180"/>
      <c r="O165" s="180"/>
    </row>
    <row r="166" spans="3:15">
      <c r="H166" s="180"/>
      <c r="I166" s="180"/>
      <c r="J166" s="180"/>
      <c r="K166" s="180"/>
      <c r="L166" s="180"/>
      <c r="M166" s="180"/>
      <c r="N166" s="180"/>
      <c r="O166" s="180"/>
    </row>
    <row r="167" spans="3:15">
      <c r="H167" s="180"/>
      <c r="I167" s="180"/>
      <c r="J167" s="180"/>
      <c r="K167" s="180"/>
      <c r="L167" s="180"/>
      <c r="M167" s="180"/>
      <c r="N167" s="180"/>
      <c r="O167" s="180"/>
    </row>
    <row r="168" spans="3:15">
      <c r="H168" s="180"/>
      <c r="I168" s="180"/>
      <c r="J168" s="180"/>
      <c r="K168" s="180"/>
      <c r="L168" s="180"/>
      <c r="M168" s="180"/>
      <c r="N168" s="180"/>
      <c r="O168" s="180"/>
    </row>
    <row r="169" spans="3:15">
      <c r="H169" s="180"/>
      <c r="I169" s="180"/>
      <c r="J169" s="180"/>
      <c r="K169" s="180"/>
      <c r="L169" s="180"/>
      <c r="M169" s="180"/>
      <c r="N169" s="180"/>
      <c r="O169" s="180"/>
    </row>
  </sheetData>
  <mergeCells count="4">
    <mergeCell ref="A1:B1"/>
    <mergeCell ref="A2:B2"/>
    <mergeCell ref="A3:B3"/>
    <mergeCell ref="H9:O9"/>
  </mergeCells>
  <pageMargins left="0.78740157480314965" right="0.19685039370078741" top="0.59055118110236227" bottom="0.39370078740157483" header="0" footer="0"/>
  <pageSetup paperSize="9" scale="90" fitToHeight="0" orientation="portrait" r:id="rId1"/>
  <headerFooter alignWithMargins="0"/>
  <colBreaks count="1" manualBreakCount="1">
    <brk id="15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predpoklad 20212022</vt:lpstr>
      <vt:lpstr>'predpoklad 20212022'!Oblasť_tlače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q</cp:lastModifiedBy>
  <cp:lastPrinted>2021-09-29T10:13:34Z</cp:lastPrinted>
  <dcterms:created xsi:type="dcterms:W3CDTF">2021-08-23T11:01:46Z</dcterms:created>
  <dcterms:modified xsi:type="dcterms:W3CDTF">2022-02-11T13:26:10Z</dcterms:modified>
</cp:coreProperties>
</file>